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codeName="ThisWorkbook" defaultThemeVersion="166925"/>
  <xr:revisionPtr revIDLastSave="0" documentId="13_ncr:1_{03CE4D4E-1DC2-46A4-8942-C8BE2F7B97FB}" xr6:coauthVersionLast="47" xr6:coauthVersionMax="47" xr10:uidLastSave="{00000000-0000-0000-0000-000000000000}"/>
  <bookViews>
    <workbookView xWindow="-108" yWindow="-108" windowWidth="46296" windowHeight="25536" xr2:uid="{00000000-000D-0000-FFFF-FFFF00000000}"/>
  </bookViews>
  <sheets>
    <sheet name="Data" sheetId="1" r:id="rId1"/>
    <sheet name="Calc" sheetId="2" r:id="rId2"/>
    <sheet name="EditAddClientData" sheetId="6" r:id="rId3"/>
  </sheets>
  <definedNames>
    <definedName name="Client_Select">Client_List[Client Name]</definedName>
    <definedName name="SheetcastCustomRange1146583381" hidden="1">Calc!$B$1:$B$2</definedName>
    <definedName name="SheetcastCustomRange1189598962" hidden="1">Calc!#REF!</definedName>
    <definedName name="SheetcastCustomRange1257211015" hidden="1">Calc!$B$4:$R$31</definedName>
    <definedName name="SheetcastCustomRange1266980517" hidden="1">Calc!$B$2</definedName>
    <definedName name="SheetcastCustomRange1314840160" hidden="1">Calc!$B$1:$B$3</definedName>
    <definedName name="SheetcastCustomRange1360599739" hidden="1">Calc!$A$1:$M$34</definedName>
    <definedName name="SheetcastCustomRange1648263764" hidden="1">Calc!$B$4:$R$31</definedName>
    <definedName name="SheetcastCustomRange1720922029" hidden="1">Calc!$B$5:$M$33</definedName>
    <definedName name="SheetcastCustomRange1803389046" hidden="1">Calc!$B$4:$R$60</definedName>
    <definedName name="SheetcastCustomRange1859918202" hidden="1">Calc!$D$2:$E$2</definedName>
    <definedName name="SheetcastCustomRange1864723689" hidden="1">Calc!$C$2:$E$2</definedName>
    <definedName name="SheetcastCustomRange2062110751" hidden="1">Calc!$C$2:$D$2</definedName>
    <definedName name="SheetcastCustomRange2086647586" hidden="1">Calc!$B$4:$Z$31</definedName>
    <definedName name="SheetcastCustomRange261727232" hidden="1">Calc!$A$1:$M$33</definedName>
    <definedName name="SheetcastCustomRange38804974" hidden="1">Calc!$C$3</definedName>
  </definedNames>
  <calcPr calcId="191029" iterate="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">
      <StorageSheetsMetadata>
        <Version>94</Version>
        <AppliedUpdates>
          <string>AddDynamicPictureCustomFilter</string>
          <string>AddMatchFieldsByName</string>
          <string>RemoveShowSourceLinks</string>
          <string>RemoveSheetsMarkedForDeletion</string>
          <string>AddHideSaveButton</string>
          <string>AddPageSize</string>
          <string>AddSortDirectionColumn</string>
          <string>AddCsvExport</string>
          <string>RemoveContainerBrokenContainerEntries</string>
          <string>AddGraphicDesignerTemplate</string>
          <string>AddIgnoreExcelStyles</string>
          <string>RenameFlowLayoutModeToScreenSizeAutoAdaptMode2</string>
          <string>AddTreeData</string>
          <string>RemoveIncludeHtmlNotificationColumn</string>
          <string>RenameNavigationPageTypeToDataFilter</string>
          <string>FixChartSourceSheetNameAndChangeChartSourceValue</string>
          <string>AddPermissionFormula</string>
          <string>RemoveListPositions</string>
          <string>AddRedirectFormula</string>
          <string>RenameListSourceTypeNoneList</string>
          <string>RemoveShowDifferentListColumn</string>
          <string>RefactorPagesAndCreateNestedChildPages</string>
          <string>RemoveSortProperties</string>
          <string>RemoveCalendarEventUpdatePageColumn</string>
          <string>AddFlexModePageColumn</string>
          <string>DeleteTemplateConfigSheets</string>
          <string>AddExtraInfoHeaders</string>
          <string>AddUsePrintButton</string>
          <string>ChangeCalendarAndMapSpecialFieldSourcesToFields</string>
          <string>AddAutoResizePage</string>
          <string>RenameAppAccessTypes</string>
          <string>RemoveScriptAndNotificationOwners</string>
          <string>AddIcon</string>
          <string>FixIconTitle</string>
          <string>AddMaintainTabState</string>
          <string>DeleteNotificationOrderingSheet</string>
          <string>AddEditableRangeMatch</string>
          <string>AddMenuPageOptions</string>
          <string>FixEditableRangeMatchingModeValue</string>
          <string>ConvertRecordBasedReportsToListPagesAndCleanupSourcesForAsIsReports</string>
          <string>ChangeListItemTemplateSourceKey</string>
          <string>RenameScreenSizeAutoAdaptMode</string>
          <string>AddConfigsForUnifyingList</string>
          <string>MigrateEditRecordAndDetailsReportToList</string>
          <string>CleanupSourcesForDiagrams</string>
          <string>FixEditableRangeMatchingModeRename</string>
          <string>RenameDataFilterPageTypeToFilterAndSlicer</string>
          <string>FixWorksheetEnumDisplayName</string>
          <string>FixShowRecordTypeRename</string>
          <string>FixImportSheetsSources</string>
          <string>RenamePivotTableExplorerPageTypeToPivotExplorer</string>
          <string>AddDisplayNameToPivotTablePageSourceType</string>
          <string>MigrateAllowBlankToRequiredRule</string>
          <string>RefactorRedirectAndRefresh</string>
          <string>MergeFillOnSave</string>
          <string>SetPageLegacyPageType</string>
          <string>AddExportPageProperties</string>
          <string>AddDiagramDirection</string>
          <string>AddTreePageProperties</string>
          <string>DeletePageLegacyForDeletedPages</string>
          <string>DeleteOrphanedSourcesAndValidations</string>
          <string>AddDiagramLineStraightness</string>
          <string>RenameListDisplayModeType</string>
          <string>AddExportFilePrefix</string>
          <string>AddFilterOrientationForReport</string>
          <string>FixDuplicatedDiagramAndTreeConfigColumns</string>
        </AppliedUpdates>
      </StorageSheetsMetadata>
    </ext>
  </extLst>
</workbook>
</file>

<file path=xl/calcChain.xml><?xml version="1.0" encoding="utf-8"?>
<calcChain xmlns="http://schemas.openxmlformats.org/spreadsheetml/2006/main">
  <c r="H24" i="2" l="1"/>
  <c r="C24" i="2"/>
  <c r="Q8" i="2"/>
  <c r="Q9" i="2" s="1"/>
  <c r="Q7" i="2"/>
  <c r="J2" i="2"/>
  <c r="H4" i="2" s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B6" i="6"/>
  <c r="B2" i="6"/>
  <c r="B3" i="6"/>
  <c r="E3" i="2" a="1"/>
  <c r="A6" i="6"/>
  <c r="A2" i="6"/>
  <c r="B5" i="6"/>
  <c r="B1" i="6"/>
  <c r="A1" i="6"/>
  <c r="A5" i="6"/>
  <c r="A4" i="6"/>
  <c r="B4" i="6"/>
  <c r="A3" i="6"/>
  <c r="I4" i="2" l="1"/>
  <c r="S14" i="2" s="1"/>
  <c r="J4" i="2"/>
  <c r="H25" i="2" s="1"/>
  <c r="K4" i="2"/>
  <c r="C27" i="2" s="1"/>
  <c r="H2" i="2"/>
  <c r="R5" i="2" s="1"/>
  <c r="E3" i="2"/>
  <c r="Q14" i="2"/>
  <c r="S5" i="2"/>
  <c r="C25" i="2"/>
  <c r="R7" i="2"/>
  <c r="I2" i="2"/>
  <c r="R4" i="2" s="1"/>
  <c r="R8" i="2" l="1"/>
  <c r="R14" i="2"/>
  <c r="R9" i="2"/>
  <c r="R11" i="2" s="1"/>
  <c r="H27" i="2" s="1"/>
  <c r="S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<sst xmlns="http://schemas.openxmlformats.org/spreadsheetml/2006/main" count="50" uniqueCount="43">
  <si>
    <t>Target 2023</t>
  </si>
  <si>
    <t>Capture Rate</t>
  </si>
  <si>
    <t xml:space="preserve"> Hyperion Solutions</t>
  </si>
  <si>
    <t xml:space="preserve"> Atlas Innovations</t>
  </si>
  <si>
    <t xml:space="preserve"> Eclipse Enterprises</t>
  </si>
  <si>
    <t xml:space="preserve"> PrimeLogic</t>
  </si>
  <si>
    <t xml:space="preserve"> VectorTech</t>
  </si>
  <si>
    <t xml:space="preserve"> Zenith Industries</t>
  </si>
  <si>
    <t xml:space="preserve"> Mercury Solutions</t>
  </si>
  <si>
    <t xml:space="preserve"> Solaris Group</t>
  </si>
  <si>
    <t xml:space="preserve"> Nova Industries</t>
  </si>
  <si>
    <t xml:space="preserve"> TitanTech</t>
  </si>
  <si>
    <t xml:space="preserve"> Nebula Solutions</t>
  </si>
  <si>
    <t xml:space="preserve"> Polaris Partners</t>
  </si>
  <si>
    <t xml:space="preserve"> Orion Enterprises</t>
  </si>
  <si>
    <t xml:space="preserve"> Cygnus Solutions</t>
  </si>
  <si>
    <t xml:space="preserve"> Apex Industries</t>
  </si>
  <si>
    <t xml:space="preserve"> Galaxy Innovations</t>
  </si>
  <si>
    <t xml:space="preserve"> Centaurus Technologies</t>
  </si>
  <si>
    <t xml:space="preserve"> Luna Solutions</t>
  </si>
  <si>
    <t xml:space="preserve"> Phoenix Enterprises</t>
  </si>
  <si>
    <t xml:space="preserve"> Stellar Solutions</t>
  </si>
  <si>
    <t xml:space="preserve"> Cosmic Innovations</t>
  </si>
  <si>
    <t xml:space="preserve"> Skyward Group</t>
  </si>
  <si>
    <t xml:space="preserve"> Aurora Enterprises</t>
  </si>
  <si>
    <t xml:space="preserve"> SolarTech</t>
  </si>
  <si>
    <t>Missed</t>
  </si>
  <si>
    <t>Net Revenue 2023</t>
  </si>
  <si>
    <t xml:space="preserve"> </t>
  </si>
  <si>
    <t>Client Name</t>
  </si>
  <si>
    <t>Target 2024</t>
  </si>
  <si>
    <t>Net Revenue 2024</t>
  </si>
  <si>
    <t>Target</t>
  </si>
  <si>
    <t>Net Revenue</t>
  </si>
  <si>
    <t>Target
2024</t>
  </si>
  <si>
    <t>Net Revenue
2024</t>
  </si>
  <si>
    <t>Net Revenue
2023</t>
  </si>
  <si>
    <t>Target
2023</t>
  </si>
  <si>
    <t>Capture
Rate</t>
  </si>
  <si>
    <t>R&amp;D Expense</t>
  </si>
  <si>
    <t>NR 2024</t>
  </si>
  <si>
    <t>Helper Calculations for charts</t>
  </si>
  <si>
    <t>Select Company 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</si>
</sst>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&quot;$&quot;#,##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rgb="FFFFFFFF"/>
      <name val="Calibri"/>
      <family val="2"/>
      <scheme val="minor"/>
    </font>
    <font>
      <b/>
      <sz val="12"/>
      <name val="Nunito Sans"/>
    </font>
    <font>
      <b/>
      <sz val="18"/>
      <color rgb="FF336699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24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24"/>
      <color theme="4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4" tint="-0.249977111117893"/>
      <name val="Calibri"/>
      <family val="2"/>
      <scheme val="minor"/>
    </font>
    <font>
      <sz val="20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5"/>
      <name val="Calibri"/>
      <family val="2"/>
      <scheme val="minor"/>
    </font>
    <font>
      <sz val="24"/>
      <color theme="5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336699"/>
      <name val="Calibri"/>
      <family val="2"/>
      <scheme val="minor"/>
    </font>
    <font>
      <b/>
      <sz val="18"/>
      <color theme="5"/>
      <name val="Calibri"/>
      <family val="2"/>
      <scheme val="minor"/>
    </font>
    <font>
      <b/>
      <sz val="22"/>
      <color theme="4" tint="-0.249977111117893"/>
      <name val="Calibri"/>
      <family val="2"/>
      <scheme val="minor"/>
    </font>
    <font>
      <b/>
      <sz val="22"/>
      <color theme="5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4" tint="-0.249977111117893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8">
    <xf numFmtId="0" fontId="0" fillId="0" borderId="0" xfId="0"/>
    <xf numFmtId="165" fontId="0" fillId="0" borderId="0" xfId="0" applyNumberFormat="1"/>
    <xf numFmtId="0" fontId="0" fillId="0" borderId="0" xfId="0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0" fillId="2" borderId="0" xfId="1" applyNumberFormat="1" applyFont="1" applyFill="1" applyBorder="1" applyAlignment="1">
      <alignment horizontal="center"/>
    </xf>
    <xf numFmtId="165" fontId="0" fillId="2" borderId="0" xfId="0" applyNumberFormat="1" applyFill="1" applyAlignment="1">
      <alignment horizontal="center"/>
    </xf>
    <xf numFmtId="9" fontId="0" fillId="2" borderId="0" xfId="0" applyNumberFormat="1" applyFill="1" applyAlignment="1">
      <alignment horizontal="center"/>
    </xf>
    <xf numFmtId="0" fontId="4" fillId="0" borderId="0" xfId="0" applyFont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1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/>
    <xf numFmtId="0" fontId="8" fillId="0" borderId="0" xfId="0" applyFont="1" applyAlignment="1">
      <alignment vertical="center"/>
    </xf>
    <xf numFmtId="165" fontId="10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9" fillId="0" borderId="0" xfId="0" applyFont="1" applyAlignment="1">
      <alignment horizontal="left" indent="14"/>
    </xf>
    <xf numFmtId="9" fontId="13" fillId="0" borderId="0" xfId="0" applyNumberFormat="1" applyFont="1" applyAlignment="1">
      <alignment vertical="top"/>
    </xf>
    <xf numFmtId="0" fontId="7" fillId="0" borderId="0" xfId="0" applyFont="1"/>
    <xf numFmtId="9" fontId="11" fillId="0" borderId="0" xfId="0" applyNumberFormat="1" applyFont="1" applyAlignment="1">
      <alignment vertical="center"/>
    </xf>
    <xf numFmtId="0" fontId="2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2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8" fillId="0" borderId="16" xfId="0" applyFont="1" applyBorder="1" applyAlignment="1">
      <alignment vertical="center"/>
    </xf>
    <xf numFmtId="0" fontId="0" fillId="0" borderId="17" xfId="0" applyBorder="1"/>
    <xf numFmtId="9" fontId="0" fillId="0" borderId="0" xfId="2" applyFont="1" applyFill="1"/>
    <xf numFmtId="9" fontId="0" fillId="0" borderId="0" xfId="2" applyFont="1" applyFill="1" applyAlignment="1">
      <alignment horizontal="center"/>
    </xf>
    <xf numFmtId="0" fontId="18" fillId="0" borderId="0" xfId="0" applyFont="1" applyAlignment="1">
      <alignment horizontal="left" vertical="center"/>
    </xf>
    <xf numFmtId="165" fontId="19" fillId="0" borderId="3" xfId="1" applyNumberFormat="1" applyFont="1" applyFill="1" applyBorder="1" applyAlignment="1">
      <alignment horizontal="center" vertical="center"/>
    </xf>
    <xf numFmtId="9" fontId="19" fillId="0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vertical="center"/>
    </xf>
    <xf numFmtId="9" fontId="5" fillId="0" borderId="7" xfId="0" applyNumberFormat="1" applyFont="1" applyBorder="1" applyAlignment="1">
      <alignment horizontal="center" vertical="center"/>
    </xf>
    <xf numFmtId="0" fontId="20" fillId="0" borderId="0" xfId="0" applyFont="1" applyAlignment="1">
      <alignment horizontal="left" vertical="center" indent="1"/>
    </xf>
    <xf numFmtId="165" fontId="10" fillId="0" borderId="0" xfId="2" applyNumberFormat="1" applyFont="1" applyFill="1" applyBorder="1" applyAlignment="1">
      <alignment horizontal="left" vertical="top"/>
    </xf>
    <xf numFmtId="0" fontId="0" fillId="0" borderId="0" xfId="0" applyAlignment="1">
      <alignment vertical="top"/>
    </xf>
    <xf numFmtId="0" fontId="0" fillId="0" borderId="0" xfId="0" applyAlignment="1">
      <alignment horizontal="right" vertical="top"/>
    </xf>
    <xf numFmtId="0" fontId="17" fillId="0" borderId="0" xfId="0" applyFont="1" applyAlignment="1">
      <alignment vertical="top"/>
    </xf>
    <xf numFmtId="165" fontId="16" fillId="0" borderId="0" xfId="0" applyNumberFormat="1" applyFont="1" applyAlignment="1">
      <alignment horizontal="left" vertical="top"/>
    </xf>
    <xf numFmtId="0" fontId="21" fillId="0" borderId="0" xfId="0" applyFont="1" applyAlignment="1">
      <alignment vertical="top"/>
    </xf>
    <xf numFmtId="0" fontId="22" fillId="0" borderId="0" xfId="0" applyFont="1" applyAlignment="1">
      <alignment vertical="top"/>
    </xf>
    <xf numFmtId="0" fontId="15" fillId="0" borderId="0" xfId="0" applyFont="1" applyAlignment="1">
      <alignment vertical="top"/>
    </xf>
    <xf numFmtId="0" fontId="23" fillId="0" borderId="0" xfId="0" applyFont="1" applyAlignment="1">
      <alignment vertical="top"/>
    </xf>
    <xf numFmtId="0" fontId="24" fillId="0" borderId="0" xfId="0" applyFont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20" fillId="5" borderId="0" xfId="0" applyFont="1" applyFill="1" applyAlignment="1">
      <alignment horizontal="left" vertical="center"/>
    </xf>
  </cellXfs>
  <cellStyles count="3">
    <cellStyle name="Currency" xfId="1" builtinId="4"/>
    <cellStyle name="Normal" xfId="0" builtinId="0"/>
    <cellStyle name="Percent" xfId="2" builtinId="5"/>
  </cellStyles>
  <dxfs count="11">
    <dxf>
      <numFmt numFmtId="13" formatCode="0%"/>
      <alignment horizontal="center" vertical="bottom" textRotation="0" wrapText="0" indent="0" justifyLastLine="0" shrinkToFit="0" readingOrder="0"/>
    </dxf>
    <dxf>
      <numFmt numFmtId="165" formatCode="&quot;$&quot;#,##0"/>
      <alignment horizontal="center" vertical="bottom" textRotation="0" wrapText="0" indent="0" justifyLastLine="0" shrinkToFit="0" readingOrder="0"/>
    </dxf>
    <dxf>
      <numFmt numFmtId="165" formatCode="&quot;$&quot;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Nunito Sans"/>
        <scheme val="none"/>
      </font>
      <alignment horizontal="center" vertical="bottom" textRotation="0" wrapText="0" indent="0" justifyLastLine="0" shrinkToFit="0" readingOrder="0"/>
    </dxf>
    <dxf>
      <border outline="0">
        <top style="thin">
          <color theme="1"/>
        </top>
        <bottom style="thin">
          <color theme="1"/>
        </bottom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rgb="FFFFFFFF"/>
        <name val="Calibri"/>
        <family val="2"/>
        <scheme val="minor"/>
      </font>
      <fill>
        <patternFill patternType="solid">
          <fgColor rgb="FF000000"/>
          <bgColor theme="4" tint="-0.249977111117893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336699"/>
      <color rgb="FF4080C0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746754829971305E-2"/>
          <c:y val="0"/>
          <c:w val="0.91636125624248654"/>
          <c:h val="1"/>
        </c:manualLayout>
      </c:layout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EF-432F-8533-EE6B8E8D2C66}"/>
              </c:ext>
            </c:extLst>
          </c:dPt>
          <c:dPt>
            <c:idx val="1"/>
            <c:bubble3D val="0"/>
            <c:spPr>
              <a:solidFill>
                <a:schemeClr val="accent1">
                  <a:alpha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FEF-432F-8533-EE6B8E8D2C66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FEF-432F-8533-EE6B8E8D2C66}"/>
              </c:ext>
            </c:extLst>
          </c:dPt>
          <c:dLbls>
            <c:delete val="1"/>
          </c:dLbls>
          <c:cat>
            <c:strRef>
              <c:f>Calc!$Q$13:$S$13</c:f>
              <c:strCache>
                <c:ptCount val="3"/>
                <c:pt idx="0">
                  <c:v>NR 2024</c:v>
                </c:pt>
                <c:pt idx="1">
                  <c:v>Missed</c:v>
                </c:pt>
                <c:pt idx="2">
                  <c:v>Target 2024</c:v>
                </c:pt>
              </c:strCache>
            </c:strRef>
          </c:cat>
          <c:val>
            <c:numRef>
              <c:f>Calc!$Q$14:$S$14</c:f>
              <c:numCache>
                <c:formatCode>"$"#,##0</c:formatCode>
                <c:ptCount val="3"/>
                <c:pt idx="0">
                  <c:v>788532</c:v>
                </c:pt>
                <c:pt idx="1">
                  <c:v>156468</c:v>
                </c:pt>
                <c:pt idx="2">
                  <c:v>945000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EF-432F-8533-EE6B8E8D2C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34549402344723"/>
          <c:y val="7.98315115097573E-2"/>
          <c:w val="0.6592791190646119"/>
          <c:h val="0.822806903023132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Calc!$J$2</c:f>
              <c:strCache>
                <c:ptCount val="1"/>
                <c:pt idx="0">
                  <c:v> Eclipse Enterprises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C38-460F-A330-3B032868C95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7C38-460F-A330-3B032868C95A}"/>
              </c:ext>
            </c:extLst>
          </c:dPt>
          <c:dLbls>
            <c:dLbl>
              <c:idx val="1"/>
              <c:numFmt formatCode="[&gt;=1000]#,##0,&quot;K&quot;;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C38-460F-A330-3B032868C95A}"/>
                </c:ext>
              </c:extLst>
            </c:dLbl>
            <c:numFmt formatCode="[&gt;=1000]#,##0,&quot;K&quot;;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Calc!$H$3:$I$3</c:f>
              <c:strCache>
                <c:ptCount val="2"/>
                <c:pt idx="0">
                  <c:v>Net Revenue
2024</c:v>
                </c:pt>
                <c:pt idx="1">
                  <c:v>Target
2024</c:v>
                </c:pt>
              </c:strCache>
            </c:strRef>
          </c:cat>
          <c:val>
            <c:numRef>
              <c:f>Calc!$H$4:$I$4</c:f>
              <c:numCache>
                <c:formatCode>"$"#,##0</c:formatCode>
                <c:ptCount val="2"/>
                <c:pt idx="0">
                  <c:v>788532</c:v>
                </c:pt>
                <c:pt idx="1">
                  <c:v>945000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81-41F4-A7DB-100E283530C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0"/>
        <c:axId val="1461558847"/>
        <c:axId val="1042819935"/>
      </c:barChart>
      <c:catAx>
        <c:axId val="146155884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819935"/>
        <c:crosses val="autoZero"/>
        <c:auto val="1"/>
        <c:lblAlgn val="ctr"/>
        <c:lblOffset val="100"/>
        <c:noMultiLvlLbl val="0"/>
      </c:catAx>
      <c:valAx>
        <c:axId val="1042819935"/>
        <c:scaling>
          <c:orientation val="minMax"/>
          <c:min val="0"/>
        </c:scaling>
        <c:delete val="1"/>
        <c:axPos val="b"/>
        <c:numFmt formatCode="&quot;$&quot;#,##0" sourceLinked="1"/>
        <c:majorTickMark val="none"/>
        <c:minorTickMark val="none"/>
        <c:tickLblPos val="nextTo"/>
        <c:crossAx val="14615588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chemeClr val="accent1">
              <a:lumMod val="75000"/>
            </a:schemeClr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Year</a:t>
            </a:r>
            <a:r>
              <a:rPr lang="en-US" b="1" baseline="0"/>
              <a:t> Over Year</a:t>
            </a:r>
            <a:endParaRPr lang="en-US" b="1"/>
          </a:p>
        </c:rich>
      </c:tx>
      <c:layout>
        <c:manualLayout>
          <c:xMode val="edge"/>
          <c:yMode val="edge"/>
          <c:x val="2.9771884645190476E-2"/>
          <c:y val="2.36111090453972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Calc!$Q$4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Calc!$R$3:$S$3</c:f>
              <c:numCache>
                <c:formatCode>General</c:formatCode>
                <c:ptCount val="2"/>
                <c:pt idx="0">
                  <c:v>2023</c:v>
                </c:pt>
                <c:pt idx="1">
                  <c:v>2024</c:v>
                </c:pt>
              </c:numCache>
            </c:numRef>
          </c:cat>
          <c:val>
            <c:numRef>
              <c:f>Calc!$R$4:$S$4</c:f>
              <c:numCache>
                <c:formatCode>"$"#,##0</c:formatCode>
                <c:ptCount val="2"/>
                <c:pt idx="0">
                  <c:v>900000</c:v>
                </c:pt>
                <c:pt idx="1">
                  <c:v>945000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0F-4FD0-A781-90488727344C}"/>
            </c:ext>
          </c:extLst>
        </c:ser>
        <c:ser>
          <c:idx val="0"/>
          <c:order val="1"/>
          <c:tx>
            <c:strRef>
              <c:f>Calc!$Q$5</c:f>
              <c:strCache>
                <c:ptCount val="1"/>
                <c:pt idx="0">
                  <c:v>Net Revenue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Calc!$R$3:$S$3</c:f>
              <c:numCache>
                <c:formatCode>General</c:formatCode>
                <c:ptCount val="2"/>
                <c:pt idx="0">
                  <c:v>2023</c:v>
                </c:pt>
                <c:pt idx="1">
                  <c:v>2024</c:v>
                </c:pt>
              </c:numCache>
            </c:numRef>
          </c:cat>
          <c:val>
            <c:numRef>
              <c:f>Calc!$R$5:$S$5</c:f>
              <c:numCache>
                <c:formatCode>"$"#,##0</c:formatCode>
                <c:ptCount val="2"/>
                <c:pt idx="0">
                  <c:v>960875</c:v>
                </c:pt>
                <c:pt idx="1">
                  <c:v>788532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0F-4FD0-A781-9048872734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0741663"/>
        <c:axId val="990742143"/>
      </c:barChart>
      <c:catAx>
        <c:axId val="990741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0742143"/>
        <c:crosses val="autoZero"/>
        <c:auto val="1"/>
        <c:lblAlgn val="ctr"/>
        <c:lblOffset val="100"/>
        <c:noMultiLvlLbl val="0"/>
      </c:catAx>
      <c:valAx>
        <c:axId val="990742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&gt;=1000]#,##0,&quot;K&quot;;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0741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9917764406931373"/>
          <c:y val="4.6700914549351311E-2"/>
          <c:w val="0.36308581315651317"/>
          <c:h val="0.103299159816346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chemeClr val="accent2">
                  <a:alpha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980-4109-94ED-3AA48991F5C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5B7-43EB-98A7-7BD27151C9DA}"/>
              </c:ext>
            </c:extLst>
          </c:dPt>
          <c:cat>
            <c:strRef>
              <c:f>Calc!$Q$7:$Q$8</c:f>
              <c:strCache>
                <c:ptCount val="2"/>
                <c:pt idx="0">
                  <c:v>Net Revenue
2024</c:v>
                </c:pt>
                <c:pt idx="1">
                  <c:v>R&amp;D Expense</c:v>
                </c:pt>
              </c:strCache>
            </c:strRef>
          </c:cat>
          <c:val>
            <c:numRef>
              <c:f>Calc!$R$7:$R$8</c:f>
              <c:numCache>
                <c:formatCode>"$"#,##0</c:formatCode>
                <c:ptCount val="2"/>
                <c:pt idx="0">
                  <c:v>788532</c:v>
                </c:pt>
                <c:pt idx="1">
                  <c:v>76400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80-4109-94ED-3AA48991F5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1945341</xdr:colOff>
      <xdr:row>23</xdr:row>
      <xdr:rowOff>134472</xdr:rowOff>
    </xdr:from>
    <xdr:to>
      <xdr:col>4</xdr:col>
      <xdr:colOff>1335742</xdr:colOff>
      <xdr:row>31</xdr:row>
      <xdr:rowOff>259978</xdr:rowOff>
    </xdr:to>
    <xdr:graphicFrame macro="">
      <xdr:nvGraphicFramePr>
        <xdr:cNvPr id="6" name="NetRevTbl">
          <a:extLst>
            <a:ext uri="{FF2B5EF4-FFF2-40B4-BE49-F238E27FC236}">
              <a16:creationId xmlns:a16="http://schemas.microsoft.com/office/drawing/2014/main" id="{E73D2841-8B24-3A51-D68A-C8F5F06F7C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5</xdr:row>
      <xdr:rowOff>3628</xdr:rowOff>
    </xdr:from>
    <xdr:to>
      <xdr:col>5</xdr:col>
      <xdr:colOff>0</xdr:colOff>
      <xdr:row>20</xdr:row>
      <xdr:rowOff>0</xdr:rowOff>
    </xdr:to>
    <xdr:graphicFrame macro="">
      <xdr:nvGraphicFramePr>
        <xdr:cNvPr id="3" name="TargetTbl">
          <a:extLst>
            <a:ext uri="{FF2B5EF4-FFF2-40B4-BE49-F238E27FC236}">
              <a16:creationId xmlns:a16="http://schemas.microsoft.com/office/drawing/2014/main" id="{CA92C0FC-0DAD-0DB8-CBB5-11FF8AF7BE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376519</xdr:colOff>
      <xdr:row>5</xdr:row>
      <xdr:rowOff>0</xdr:rowOff>
    </xdr:from>
    <xdr:to>
      <xdr:col>12</xdr:col>
      <xdr:colOff>17929</xdr:colOff>
      <xdr:row>20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8A96429-3F2E-0C38-6F3C-1EC4A84E6C1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89648</xdr:colOff>
      <xdr:row>22</xdr:row>
      <xdr:rowOff>44823</xdr:rowOff>
    </xdr:from>
    <xdr:to>
      <xdr:col>11</xdr:col>
      <xdr:colOff>44824</xdr:colOff>
      <xdr:row>31</xdr:row>
      <xdr:rowOff>349624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10A4442-851D-0A61-E928-6B98FC0BFB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1D1B59D-C93E-48B0-9638-95AA05B85F57}" name="Client_List" displayName="Client_List" ref="A2:G26" totalsRowShown="0" headerRowDxfId="10" dataDxfId="8" headerRowBorderDxfId="9" tableBorderDxfId="7">
  <tableColumns count="7">
    <tableColumn id="1" xr3:uid="{CA4B7335-6C30-41E1-BCA8-97802A930E57}" name="Client Name" dataDxfId="6"/>
    <tableColumn id="2" xr3:uid="{245C2A25-F672-47A1-B84D-0DA5B09CBEE9}" name="Net Revenue 2023" dataDxfId="5" dataCellStyle="Currency"/>
    <tableColumn id="3" xr3:uid="{E9B64D3C-5376-45B8-9E0E-4BB076B0FB35}" name="Target 2023" dataDxfId="4" dataCellStyle="Currency"/>
    <tableColumn id="4" xr3:uid="{960506F1-C854-4CDB-9BC6-D186F08B11E6}" name="Net Revenue 2024" dataDxfId="3" dataCellStyle="Currency"/>
    <tableColumn id="5" xr3:uid="{BD868554-ED06-4A49-8853-0DA3FDC8D127}" name="Target 2024" dataDxfId="2"/>
    <tableColumn id="6" xr3:uid="{6AE2923E-EC7D-4F77-A417-AD216E540101}" name="R&amp;D Expense" dataDxfId="1"/>
    <tableColumn id="7" xr3:uid="{E8B0CC4F-696F-478E-A73B-A2A1AB810BA9}" name="Capture Rate" dataDxfId="0">
      <calculatedColumnFormula>Client_List[[#This Row],[Net Revenue 2024]]/Client_List[[#This Row],[Target 2024]]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0AC6B-CA72-4C37-B7FC-D88076F3265C}">
  <sheetPr codeName="Sheet2"/>
  <dimension ref="A2:G26"/>
  <sheetViews>
    <sheetView tabSelected="1" zoomScale="93" zoomScaleNormal="93" workbookViewId="0"/>
  </sheetViews>
  <sheetFormatPr defaultRowHeight="14.4" x14ac:dyDescent="0.3"/>
  <cols>
    <col min="1" max="1" width="26.44140625" style="11" bestFit="1" customWidth="1"/>
    <col min="2" max="5" width="25.5546875" style="11" customWidth="1"/>
    <col min="6" max="6" width="33.88671875" style="11" bestFit="1" customWidth="1"/>
    <col min="7" max="7" width="25.5546875" style="11" customWidth="1"/>
  </cols>
  <sheetData>
    <row r="2" spans="1:7" ht="23.4" x14ac:dyDescent="0.45">
      <c r="A2" s="15" t="s">
        <v>29</v>
      </c>
      <c r="B2" s="15" t="s">
        <v>27</v>
      </c>
      <c r="C2" s="15" t="s">
        <v>0</v>
      </c>
      <c r="D2" s="15" t="s">
        <v>31</v>
      </c>
      <c r="E2" s="15" t="s">
        <v>30</v>
      </c>
      <c r="F2" s="15" t="s">
        <v>39</v>
      </c>
      <c r="G2" s="15" t="s">
        <v>1</v>
      </c>
    </row>
    <row r="3" spans="1:7" ht="19.2" x14ac:dyDescent="0.5">
      <c r="A3" s="3" t="s">
        <v>2</v>
      </c>
      <c r="B3" s="4">
        <v>576340</v>
      </c>
      <c r="C3" s="4">
        <v>600000</v>
      </c>
      <c r="D3" s="4">
        <v>594505</v>
      </c>
      <c r="E3" s="5">
        <v>630000</v>
      </c>
      <c r="F3" s="5">
        <v>127000</v>
      </c>
      <c r="G3" s="6">
        <f>Client_List[[#This Row],[Net Revenue 2024]]/Client_List[[#This Row],[Target 2024]]</f>
        <v>0.94365873015873014</v>
      </c>
    </row>
    <row r="4" spans="1:7" ht="19.2" x14ac:dyDescent="0.5">
      <c r="A4" s="7" t="s">
        <v>3</v>
      </c>
      <c r="B4" s="8">
        <v>8278190</v>
      </c>
      <c r="C4" s="8">
        <v>4500000</v>
      </c>
      <c r="D4" s="8">
        <v>4602749</v>
      </c>
      <c r="E4" s="9">
        <v>4725000</v>
      </c>
      <c r="F4" s="9">
        <v>85050</v>
      </c>
      <c r="G4" s="10">
        <f>Client_List[[#This Row],[Net Revenue 2024]]/Client_List[[#This Row],[Target 2024]]</f>
        <v>0.97412677248677249</v>
      </c>
    </row>
    <row r="5" spans="1:7" ht="19.2" x14ac:dyDescent="0.5">
      <c r="A5" s="3" t="s">
        <v>4</v>
      </c>
      <c r="B5" s="4">
        <v>960875</v>
      </c>
      <c r="C5" s="4">
        <v>900000</v>
      </c>
      <c r="D5" s="4">
        <v>788532</v>
      </c>
      <c r="E5" s="5">
        <v>945000</v>
      </c>
      <c r="F5" s="5">
        <v>76400</v>
      </c>
      <c r="G5" s="6">
        <f>Client_List[[#This Row],[Net Revenue 2024]]/Client_List[[#This Row],[Target 2024]]</f>
        <v>0.83442539682539685</v>
      </c>
    </row>
    <row r="6" spans="1:7" ht="19.2" x14ac:dyDescent="0.5">
      <c r="A6" s="7" t="s">
        <v>5</v>
      </c>
      <c r="B6" s="8">
        <v>665480</v>
      </c>
      <c r="C6" s="8">
        <v>625000</v>
      </c>
      <c r="D6" s="8">
        <v>578592</v>
      </c>
      <c r="E6" s="9">
        <v>656250</v>
      </c>
      <c r="F6" s="9">
        <v>36150</v>
      </c>
      <c r="G6" s="10">
        <f>Client_List[[#This Row],[Net Revenue 2024]]/Client_List[[#This Row],[Target 2024]]</f>
        <v>0.881664</v>
      </c>
    </row>
    <row r="7" spans="1:7" ht="19.2" x14ac:dyDescent="0.5">
      <c r="A7" s="3" t="s">
        <v>6</v>
      </c>
      <c r="B7" s="4">
        <v>1019620</v>
      </c>
      <c r="C7" s="4">
        <v>915000</v>
      </c>
      <c r="D7" s="4">
        <v>879469</v>
      </c>
      <c r="E7" s="5">
        <v>960750</v>
      </c>
      <c r="F7" s="5">
        <v>75200</v>
      </c>
      <c r="G7" s="6">
        <f>Client_List[[#This Row],[Net Revenue 2024]]/Client_List[[#This Row],[Target 2024]]</f>
        <v>0.91539838667707518</v>
      </c>
    </row>
    <row r="8" spans="1:7" ht="19.2" x14ac:dyDescent="0.5">
      <c r="A8" s="7" t="s">
        <v>7</v>
      </c>
      <c r="B8" s="8">
        <v>1432980</v>
      </c>
      <c r="C8" s="8">
        <v>1200000</v>
      </c>
      <c r="D8" s="8">
        <v>1260000</v>
      </c>
      <c r="E8" s="9">
        <v>1300000</v>
      </c>
      <c r="F8" s="9">
        <v>25250</v>
      </c>
      <c r="G8" s="10">
        <f>Client_List[[#This Row],[Net Revenue 2024]]/Client_List[[#This Row],[Target 2024]]</f>
        <v>0.96923076923076923</v>
      </c>
    </row>
    <row r="9" spans="1:7" ht="19.2" x14ac:dyDescent="0.5">
      <c r="A9" s="3" t="s">
        <v>8</v>
      </c>
      <c r="B9" s="4">
        <v>873225</v>
      </c>
      <c r="C9" s="4">
        <v>834000</v>
      </c>
      <c r="D9" s="4">
        <v>868747</v>
      </c>
      <c r="E9" s="5">
        <v>875700</v>
      </c>
      <c r="F9" s="5">
        <v>125300</v>
      </c>
      <c r="G9" s="6">
        <f>Client_List[[#This Row],[Net Revenue 2024]]/Client_List[[#This Row],[Target 2024]]</f>
        <v>0.99206006623272813</v>
      </c>
    </row>
    <row r="10" spans="1:7" ht="19.2" x14ac:dyDescent="0.5">
      <c r="A10" s="7" t="s">
        <v>9</v>
      </c>
      <c r="B10" s="8">
        <v>1560875</v>
      </c>
      <c r="C10" s="8">
        <v>1400000</v>
      </c>
      <c r="D10" s="8">
        <v>1269000</v>
      </c>
      <c r="E10" s="9">
        <v>1470000</v>
      </c>
      <c r="F10" s="9">
        <v>27350</v>
      </c>
      <c r="G10" s="10">
        <f>Client_List[[#This Row],[Net Revenue 2024]]/Client_List[[#This Row],[Target 2024]]</f>
        <v>0.86326530612244901</v>
      </c>
    </row>
    <row r="11" spans="1:7" ht="19.2" x14ac:dyDescent="0.5">
      <c r="A11" s="3" t="s">
        <v>10</v>
      </c>
      <c r="B11" s="4">
        <v>487620</v>
      </c>
      <c r="C11" s="4">
        <v>200000</v>
      </c>
      <c r="D11" s="4">
        <v>165000</v>
      </c>
      <c r="E11" s="5">
        <v>210000</v>
      </c>
      <c r="F11" s="5">
        <v>28400</v>
      </c>
      <c r="G11" s="6">
        <f>Client_List[[#This Row],[Net Revenue 2024]]/Client_List[[#This Row],[Target 2024]]</f>
        <v>0.7857142857142857</v>
      </c>
    </row>
    <row r="12" spans="1:7" ht="19.2" x14ac:dyDescent="0.5">
      <c r="A12" s="7" t="s">
        <v>11</v>
      </c>
      <c r="B12" s="8">
        <v>1981270</v>
      </c>
      <c r="C12" s="8">
        <v>2000000</v>
      </c>
      <c r="D12" s="8">
        <v>1866709</v>
      </c>
      <c r="E12" s="9">
        <v>2100000</v>
      </c>
      <c r="F12" s="9">
        <v>277450</v>
      </c>
      <c r="G12" s="10">
        <f>Client_List[[#This Row],[Net Revenue 2024]]/Client_List[[#This Row],[Target 2024]]</f>
        <v>0.88890904761904765</v>
      </c>
    </row>
    <row r="13" spans="1:7" ht="19.2" x14ac:dyDescent="0.5">
      <c r="A13" s="3" t="s">
        <v>12</v>
      </c>
      <c r="B13" s="4">
        <v>650000</v>
      </c>
      <c r="C13" s="4">
        <v>600000</v>
      </c>
      <c r="D13" s="4">
        <v>545229</v>
      </c>
      <c r="E13" s="5">
        <v>600000</v>
      </c>
      <c r="F13" s="5">
        <v>15500</v>
      </c>
      <c r="G13" s="6">
        <f>Client_List[[#This Row],[Net Revenue 2024]]/Client_List[[#This Row],[Target 2024]]</f>
        <v>0.90871500000000005</v>
      </c>
    </row>
    <row r="14" spans="1:7" ht="19.2" x14ac:dyDescent="0.5">
      <c r="A14" s="7" t="s">
        <v>13</v>
      </c>
      <c r="B14" s="8">
        <v>1190450</v>
      </c>
      <c r="C14" s="8">
        <v>985000</v>
      </c>
      <c r="D14" s="8">
        <v>895565</v>
      </c>
      <c r="E14" s="9">
        <v>1034250</v>
      </c>
      <c r="F14" s="9">
        <v>95550</v>
      </c>
      <c r="G14" s="10">
        <f>Client_List[[#This Row],[Net Revenue 2024]]/Client_List[[#This Row],[Target 2024]]</f>
        <v>0.8659076625574087</v>
      </c>
    </row>
    <row r="15" spans="1:7" ht="19.2" x14ac:dyDescent="0.5">
      <c r="A15" s="3" t="s">
        <v>14</v>
      </c>
      <c r="B15" s="4">
        <v>923000</v>
      </c>
      <c r="C15" s="4">
        <v>725000</v>
      </c>
      <c r="D15" s="4">
        <v>631772</v>
      </c>
      <c r="E15" s="5">
        <v>761250</v>
      </c>
      <c r="F15" s="5">
        <v>125600</v>
      </c>
      <c r="G15" s="6">
        <f>Client_List[[#This Row],[Net Revenue 2024]]/Client_List[[#This Row],[Target 2024]]</f>
        <v>0.82991395730706075</v>
      </c>
    </row>
    <row r="16" spans="1:7" ht="19.2" x14ac:dyDescent="0.5">
      <c r="A16" s="7" t="s">
        <v>15</v>
      </c>
      <c r="B16" s="8">
        <v>1365120</v>
      </c>
      <c r="C16" s="8">
        <v>1300000</v>
      </c>
      <c r="D16" s="8">
        <v>1070010</v>
      </c>
      <c r="E16" s="9">
        <v>1356000</v>
      </c>
      <c r="F16" s="9">
        <v>63587</v>
      </c>
      <c r="G16" s="10">
        <f>Client_List[[#This Row],[Net Revenue 2024]]/Client_List[[#This Row],[Target 2024]]</f>
        <v>0.78909292035398226</v>
      </c>
    </row>
    <row r="17" spans="1:7" ht="19.2" x14ac:dyDescent="0.5">
      <c r="A17" s="3" t="s">
        <v>16</v>
      </c>
      <c r="B17" s="4">
        <v>1420000</v>
      </c>
      <c r="C17" s="4">
        <v>1250000</v>
      </c>
      <c r="D17" s="4">
        <v>957056</v>
      </c>
      <c r="E17" s="5">
        <v>1312500</v>
      </c>
      <c r="F17" s="5">
        <v>56417</v>
      </c>
      <c r="G17" s="6">
        <f>Client_List[[#This Row],[Net Revenue 2024]]/Client_List[[#This Row],[Target 2024]]</f>
        <v>0.72918552380952384</v>
      </c>
    </row>
    <row r="18" spans="1:7" ht="19.2" x14ac:dyDescent="0.5">
      <c r="A18" s="7" t="s">
        <v>17</v>
      </c>
      <c r="B18" s="8">
        <v>908450</v>
      </c>
      <c r="C18" s="8">
        <v>900000</v>
      </c>
      <c r="D18" s="8">
        <v>435317</v>
      </c>
      <c r="E18" s="9">
        <v>945000</v>
      </c>
      <c r="F18" s="9">
        <v>25750</v>
      </c>
      <c r="G18" s="10">
        <f>Client_List[[#This Row],[Net Revenue 2024]]/Client_List[[#This Row],[Target 2024]]</f>
        <v>0.46065291005291004</v>
      </c>
    </row>
    <row r="19" spans="1:7" ht="19.2" x14ac:dyDescent="0.5">
      <c r="A19" s="3" t="s">
        <v>18</v>
      </c>
      <c r="B19" s="4">
        <v>1301620</v>
      </c>
      <c r="C19" s="4">
        <v>1250000</v>
      </c>
      <c r="D19" s="4">
        <v>1211085</v>
      </c>
      <c r="E19" s="5">
        <v>1420890</v>
      </c>
      <c r="F19" s="5">
        <v>140652</v>
      </c>
      <c r="G19" s="6">
        <f>Client_List[[#This Row],[Net Revenue 2024]]/Client_List[[#This Row],[Target 2024]]</f>
        <v>0.85234254586913838</v>
      </c>
    </row>
    <row r="20" spans="1:7" ht="19.2" x14ac:dyDescent="0.5">
      <c r="A20" s="7" t="s">
        <v>19</v>
      </c>
      <c r="B20" s="8">
        <v>1235000</v>
      </c>
      <c r="C20" s="8">
        <v>1250000</v>
      </c>
      <c r="D20" s="8">
        <v>982394</v>
      </c>
      <c r="E20" s="9">
        <v>1560000</v>
      </c>
      <c r="F20" s="9">
        <v>258501</v>
      </c>
      <c r="G20" s="10">
        <f>Client_List[[#This Row],[Net Revenue 2024]]/Client_List[[#This Row],[Target 2024]]</f>
        <v>0.62973974358974361</v>
      </c>
    </row>
    <row r="21" spans="1:7" ht="19.2" x14ac:dyDescent="0.5">
      <c r="A21" s="3" t="s">
        <v>20</v>
      </c>
      <c r="B21" s="4">
        <v>1532180</v>
      </c>
      <c r="C21" s="4">
        <v>1400000</v>
      </c>
      <c r="D21" s="4">
        <v>1390000</v>
      </c>
      <c r="E21" s="5">
        <v>1470000</v>
      </c>
      <c r="F21" s="5">
        <v>189024</v>
      </c>
      <c r="G21" s="6">
        <f>Client_List[[#This Row],[Net Revenue 2024]]/Client_List[[#This Row],[Target 2024]]</f>
        <v>0.94557823129251706</v>
      </c>
    </row>
    <row r="22" spans="1:7" ht="19.2" x14ac:dyDescent="0.5">
      <c r="A22" s="7" t="s">
        <v>21</v>
      </c>
      <c r="B22" s="8">
        <v>935000</v>
      </c>
      <c r="C22" s="8">
        <v>600000</v>
      </c>
      <c r="D22" s="8">
        <v>239472</v>
      </c>
      <c r="E22" s="9">
        <v>630000</v>
      </c>
      <c r="F22" s="9">
        <v>65950</v>
      </c>
      <c r="G22" s="10">
        <f>Client_List[[#This Row],[Net Revenue 2024]]/Client_List[[#This Row],[Target 2024]]</f>
        <v>0.38011428571428574</v>
      </c>
    </row>
    <row r="23" spans="1:7" ht="19.2" x14ac:dyDescent="0.5">
      <c r="A23" s="3" t="s">
        <v>22</v>
      </c>
      <c r="B23" s="4">
        <v>1145230</v>
      </c>
      <c r="C23" s="4">
        <v>875000</v>
      </c>
      <c r="D23" s="4">
        <v>356971</v>
      </c>
      <c r="E23" s="5">
        <v>920000</v>
      </c>
      <c r="F23" s="5">
        <v>21000</v>
      </c>
      <c r="G23" s="6">
        <f>Client_List[[#This Row],[Net Revenue 2024]]/Client_List[[#This Row],[Target 2024]]</f>
        <v>0.38801195652173914</v>
      </c>
    </row>
    <row r="24" spans="1:7" ht="19.2" x14ac:dyDescent="0.5">
      <c r="A24" s="7" t="s">
        <v>23</v>
      </c>
      <c r="B24" s="8">
        <v>826000</v>
      </c>
      <c r="C24" s="8">
        <v>800000</v>
      </c>
      <c r="D24" s="8">
        <v>771001</v>
      </c>
      <c r="E24" s="9">
        <v>840000</v>
      </c>
      <c r="F24" s="9">
        <v>26050</v>
      </c>
      <c r="G24" s="10">
        <f>Client_List[[#This Row],[Net Revenue 2024]]/Client_List[[#This Row],[Target 2024]]</f>
        <v>0.91785833333333333</v>
      </c>
    </row>
    <row r="25" spans="1:7" ht="19.2" x14ac:dyDescent="0.5">
      <c r="A25" s="3" t="s">
        <v>24</v>
      </c>
      <c r="B25" s="4">
        <v>1652000</v>
      </c>
      <c r="C25" s="4">
        <v>1600000</v>
      </c>
      <c r="D25" s="4">
        <v>3262804</v>
      </c>
      <c r="E25" s="5">
        <v>2300000</v>
      </c>
      <c r="F25" s="5">
        <v>126100</v>
      </c>
      <c r="G25" s="6">
        <f>Client_List[[#This Row],[Net Revenue 2024]]/Client_List[[#This Row],[Target 2024]]</f>
        <v>1.4186104347826087</v>
      </c>
    </row>
    <row r="26" spans="1:7" ht="19.2" x14ac:dyDescent="0.5">
      <c r="A26" s="7" t="s">
        <v>25</v>
      </c>
      <c r="B26" s="8">
        <v>1198000</v>
      </c>
      <c r="C26" s="8">
        <v>2000000</v>
      </c>
      <c r="D26" s="8">
        <v>659149</v>
      </c>
      <c r="E26" s="9">
        <v>2100000</v>
      </c>
      <c r="F26" s="9">
        <v>2615</v>
      </c>
      <c r="G26" s="10">
        <f>Client_List[[#This Row],[Net Revenue 2024]]/Client_List[[#This Row],[Target 2024]]</f>
        <v>0.31388047619047621</v>
      </c>
    </row>
  </sheetData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F228C-7F64-4CBF-B876-EEBA1D556AF8}">
  <sheetPr codeName="Sheet5"/>
  <dimension ref="B1:S59"/>
  <sheetViews>
    <sheetView zoomScale="85" zoomScaleNormal="85" workbookViewId="0">
      <selection activeCell="F45" sqref="F45"/>
    </sheetView>
  </sheetViews>
  <sheetFormatPr defaultRowHeight="14.4" x14ac:dyDescent="0.3"/>
  <cols>
    <col min="1" max="1" width="2.33203125" customWidth="1"/>
    <col min="2" max="2" width="2.6640625" customWidth="1"/>
    <col min="3" max="3" width="38.21875" customWidth="1"/>
    <col min="4" max="5" width="20.6640625" customWidth="1"/>
    <col min="6" max="6" width="5.6640625" customWidth="1"/>
    <col min="7" max="7" width="2.6640625" customWidth="1"/>
    <col min="8" max="8" width="31.109375" customWidth="1"/>
    <col min="9" max="11" width="20.6640625" customWidth="1"/>
    <col min="12" max="12" width="2.6640625" customWidth="1"/>
    <col min="13" max="13" width="2.5546875" customWidth="1"/>
    <col min="14" max="16" width="20.6640625" customWidth="1"/>
    <col min="17" max="17" width="17.88671875" bestFit="1" customWidth="1"/>
    <col min="18" max="19" width="12.6640625" customWidth="1"/>
  </cols>
  <sheetData>
    <row r="1" spans="2:19" s="2" customFormat="1" ht="37.799999999999997" customHeight="1" x14ac:dyDescent="0.3">
      <c r="B1"/>
      <c r="G1"/>
      <c r="H1" s="29" t="s">
        <v>36</v>
      </c>
      <c r="I1" s="29" t="s">
        <v>37</v>
      </c>
      <c r="J1" s="65" t="s">
        <v>29</v>
      </c>
      <c r="K1" s="65"/>
      <c r="Q1" s="49" t="s">
        <v>41</v>
      </c>
    </row>
    <row r="2" spans="2:19" ht="23.4" customHeight="1" x14ac:dyDescent="0.3">
      <c r="C2" s="54" t="s">
        <v>42</v>
      </c>
      <c r="H2" s="50">
        <f>IF($J$2="All",SUM(Client_List[Net Revenue 2023]),_xlfn.XLOOKUP($J$2,Client_List[Client Name],Client_List[Net Revenue 2023]))</f>
        <v>960875</v>
      </c>
      <c r="I2" s="50">
        <f>IF($J$2="All",SUM(Client_List[Target 2023]),_xlfn.XLOOKUP($J$2,Client_List[Client Name],Client_List[Target 2023]))</f>
        <v>900000</v>
      </c>
      <c r="J2" s="66" t="str">
        <f>IF(C3="","All",_xlfn.XLOOKUP(C3,Client_List[Client Name],Client_List[Client Name]))</f>
        <v xml:space="preserve"> Eclipse Enterprises</v>
      </c>
      <c r="K2" s="66"/>
    </row>
    <row r="3" spans="2:19" ht="28.8" x14ac:dyDescent="0.3">
      <c r="C3" s="67" t="s">
        <v>4</v>
      </c>
      <c r="D3" s="67"/>
      <c r="E3" s="64" t="e" cm="1">
        <f t="array" aca="1" ref="E3" ca="1">_xll.CASTBUTTON("APPLY",_xll.DOSETVALUES(_xll.CASTFORMVALUE(C3),C3))</f>
        <v>#NAME?</v>
      </c>
      <c r="H3" s="29" t="s">
        <v>35</v>
      </c>
      <c r="I3" s="29" t="s">
        <v>34</v>
      </c>
      <c r="J3" s="29" t="s">
        <v>39</v>
      </c>
      <c r="K3" s="29" t="s">
        <v>38</v>
      </c>
      <c r="Q3" s="27"/>
      <c r="R3" s="26">
        <v>2023</v>
      </c>
      <c r="S3" s="26">
        <v>2024</v>
      </c>
    </row>
    <row r="4" spans="2:19" ht="15.6" x14ac:dyDescent="0.3">
      <c r="H4" s="50">
        <f>IF($J$2="All",SUM(Client_List[Net Revenue 2024]),_xlfn.XLOOKUP($J$2,Client_List[Client Name],Client_List[Net Revenue 2024]))</f>
        <v>788532</v>
      </c>
      <c r="I4" s="50">
        <f>IF($J$2="All",SUM(Client_List[Target 2024]),_xlfn.XLOOKUP($J$2,Client_List[Client Name],Client_List[Target 2024]))</f>
        <v>945000</v>
      </c>
      <c r="J4" s="50">
        <f>IF($J$2="All",SUM(Client_List[R&amp;D Expense]),_xlfn.XLOOKUP($J$2,Client_List[Client Name],Client_List[R&amp;D Expense]))</f>
        <v>76400</v>
      </c>
      <c r="K4" s="51">
        <f>IF($J$2="All",SUM(Client_List[Net Revenue 2024])/SUM(Client_List[Target 2024]),_xlfn.XLOOKUP($J$2,Client_List[Client Name],Client_List[Capture Rate]))</f>
        <v>0.83442539682539685</v>
      </c>
      <c r="Q4" s="28" t="s">
        <v>32</v>
      </c>
      <c r="R4" s="1">
        <f>I2</f>
        <v>900000</v>
      </c>
      <c r="S4" s="1">
        <f>I4</f>
        <v>945000</v>
      </c>
    </row>
    <row r="5" spans="2:19" ht="14.55" customHeight="1" x14ac:dyDescent="0.3">
      <c r="Q5" s="28" t="s">
        <v>33</v>
      </c>
      <c r="R5" s="1">
        <f>H2</f>
        <v>960875</v>
      </c>
      <c r="S5" s="1">
        <f>H4</f>
        <v>788532</v>
      </c>
    </row>
    <row r="6" spans="2:19" x14ac:dyDescent="0.3">
      <c r="Q6" s="18"/>
    </row>
    <row r="7" spans="2:19" x14ac:dyDescent="0.3">
      <c r="Q7" s="26" t="str">
        <f>H3</f>
        <v>Net Revenue
2024</v>
      </c>
      <c r="R7" s="1">
        <f>H4</f>
        <v>788532</v>
      </c>
    </row>
    <row r="8" spans="2:19" x14ac:dyDescent="0.3">
      <c r="Q8" s="26" t="str">
        <f>J3</f>
        <v>R&amp;D Expense</v>
      </c>
      <c r="R8" s="1">
        <f>J4</f>
        <v>76400</v>
      </c>
    </row>
    <row r="9" spans="2:19" x14ac:dyDescent="0.3">
      <c r="Q9" s="26" t="str">
        <f>Q8 &amp; " %"</f>
        <v>R&amp;D Expense %</v>
      </c>
      <c r="R9" s="48">
        <f>R8/R7</f>
        <v>9.6888902416135306E-2</v>
      </c>
    </row>
    <row r="10" spans="2:19" x14ac:dyDescent="0.3">
      <c r="Q10" s="18"/>
    </row>
    <row r="11" spans="2:19" x14ac:dyDescent="0.3">
      <c r="Q11" s="18"/>
      <c r="R11" t="str">
        <f>TEXT(R9,"0%") &amp; " of Net Revenue"</f>
        <v>10% of Net Revenue</v>
      </c>
    </row>
    <row r="12" spans="2:19" x14ac:dyDescent="0.3">
      <c r="Q12" s="18"/>
    </row>
    <row r="13" spans="2:19" x14ac:dyDescent="0.3">
      <c r="Q13" s="26" t="s">
        <v>40</v>
      </c>
      <c r="R13" s="26" t="s">
        <v>26</v>
      </c>
      <c r="S13" s="26" t="s">
        <v>30</v>
      </c>
    </row>
    <row r="14" spans="2:19" x14ac:dyDescent="0.3">
      <c r="Q14" s="9">
        <f>H4</f>
        <v>788532</v>
      </c>
      <c r="R14" s="9">
        <f>IF(S14-Q14&lt;0,"",S14-Q14)</f>
        <v>156468</v>
      </c>
      <c r="S14" s="9">
        <f>I4</f>
        <v>945000</v>
      </c>
    </row>
    <row r="15" spans="2:19" x14ac:dyDescent="0.3">
      <c r="Q15" s="18"/>
    </row>
    <row r="16" spans="2:19" x14ac:dyDescent="0.3">
      <c r="Q16" s="18"/>
    </row>
    <row r="17" spans="2:17" x14ac:dyDescent="0.3">
      <c r="B17" t="s">
        <v>28</v>
      </c>
      <c r="C17" t="s">
        <v>28</v>
      </c>
      <c r="D17" t="s">
        <v>28</v>
      </c>
      <c r="E17" t="s">
        <v>28</v>
      </c>
      <c r="Q17" s="18"/>
    </row>
    <row r="18" spans="2:17" x14ac:dyDescent="0.3">
      <c r="Q18" s="18"/>
    </row>
    <row r="19" spans="2:17" x14ac:dyDescent="0.3">
      <c r="Q19" s="18"/>
    </row>
    <row r="20" spans="2:17" x14ac:dyDescent="0.3">
      <c r="Q20" s="18"/>
    </row>
    <row r="21" spans="2:17" x14ac:dyDescent="0.3">
      <c r="Q21" s="18"/>
    </row>
    <row r="22" spans="2:17" x14ac:dyDescent="0.3">
      <c r="Q22" s="18"/>
    </row>
    <row r="23" spans="2:17" x14ac:dyDescent="0.3">
      <c r="B23" s="30"/>
      <c r="C23" s="31"/>
      <c r="D23" s="31"/>
      <c r="E23" s="32"/>
      <c r="G23" s="38"/>
      <c r="H23" s="39"/>
      <c r="I23" s="39"/>
      <c r="J23" s="39"/>
      <c r="K23" s="39"/>
      <c r="L23" s="40"/>
      <c r="Q23" s="18"/>
    </row>
    <row r="24" spans="2:17" ht="31.2" x14ac:dyDescent="0.3">
      <c r="B24" s="33"/>
      <c r="C24" s="61" t="str">
        <f>H3</f>
        <v>Net Revenue
2024</v>
      </c>
      <c r="D24" s="61"/>
      <c r="E24" s="53"/>
      <c r="G24" s="41"/>
      <c r="H24" s="63" t="str">
        <f>J3</f>
        <v>R&amp;D Expense</v>
      </c>
      <c r="I24" s="62"/>
      <c r="L24" s="42"/>
      <c r="Q24" s="18"/>
    </row>
    <row r="25" spans="2:17" ht="31.2" x14ac:dyDescent="0.3">
      <c r="B25" s="33"/>
      <c r="C25" s="55">
        <f>H4</f>
        <v>788532</v>
      </c>
      <c r="D25" s="56"/>
      <c r="E25" s="52"/>
      <c r="G25" s="41"/>
      <c r="H25" s="59">
        <f>J4</f>
        <v>76400</v>
      </c>
      <c r="I25" s="56"/>
      <c r="L25" s="42"/>
      <c r="Q25" s="18"/>
    </row>
    <row r="26" spans="2:17" x14ac:dyDescent="0.3">
      <c r="B26" s="33"/>
      <c r="C26" s="57"/>
      <c r="D26" s="56"/>
      <c r="E26" s="34"/>
      <c r="G26" s="41"/>
      <c r="H26" s="56"/>
      <c r="I26" s="56"/>
      <c r="L26" s="42"/>
      <c r="Q26" s="18"/>
    </row>
    <row r="27" spans="2:17" ht="23.4" x14ac:dyDescent="0.3">
      <c r="B27" s="33"/>
      <c r="C27" s="58" t="str">
        <f>K3 &amp;": " &amp; TEXT(Calc!$K$4,"0%")</f>
        <v>Capture
Rate: 83%</v>
      </c>
      <c r="D27" s="56"/>
      <c r="E27" s="34"/>
      <c r="G27" s="41"/>
      <c r="H27" s="60" t="str">
        <f>Calc!$R$11</f>
        <v>10% of Net Revenue</v>
      </c>
      <c r="I27" s="56"/>
      <c r="L27" s="42"/>
      <c r="Q27" s="18"/>
    </row>
    <row r="28" spans="2:17" ht="25.8" x14ac:dyDescent="0.3">
      <c r="B28" s="33"/>
      <c r="D28" s="21"/>
      <c r="E28" s="34"/>
      <c r="G28" s="41"/>
      <c r="L28" s="42"/>
      <c r="Q28" s="18"/>
    </row>
    <row r="29" spans="2:17" x14ac:dyDescent="0.3">
      <c r="B29" s="33"/>
      <c r="E29" s="34"/>
      <c r="G29" s="41"/>
      <c r="L29" s="42"/>
      <c r="Q29" s="18"/>
    </row>
    <row r="30" spans="2:17" x14ac:dyDescent="0.3">
      <c r="B30" s="33"/>
      <c r="E30" s="34"/>
      <c r="G30" s="41"/>
      <c r="L30" s="42"/>
      <c r="Q30" s="18"/>
    </row>
    <row r="31" spans="2:17" x14ac:dyDescent="0.3">
      <c r="B31" s="33"/>
      <c r="E31" s="34"/>
      <c r="G31" s="41"/>
      <c r="L31" s="42"/>
      <c r="Q31" s="18"/>
    </row>
    <row r="32" spans="2:17" ht="31.2" x14ac:dyDescent="0.3">
      <c r="B32" s="35"/>
      <c r="C32" s="36"/>
      <c r="D32" s="36"/>
      <c r="E32" s="37"/>
      <c r="G32" s="43"/>
      <c r="H32" s="44"/>
      <c r="I32" s="45"/>
      <c r="J32" s="45"/>
      <c r="K32" s="44"/>
      <c r="L32" s="46"/>
      <c r="Q32" s="18"/>
    </row>
    <row r="33" spans="2:17" ht="31.2" x14ac:dyDescent="0.3">
      <c r="H33" s="19"/>
      <c r="I33" s="19"/>
      <c r="J33" s="19"/>
      <c r="Q33" s="18"/>
    </row>
    <row r="34" spans="2:17" ht="15.6" customHeight="1" x14ac:dyDescent="0.3">
      <c r="H34" s="19"/>
      <c r="I34" s="19"/>
      <c r="J34" s="19"/>
      <c r="Q34" s="18"/>
    </row>
    <row r="35" spans="2:17" ht="31.2" x14ac:dyDescent="0.3">
      <c r="I35" s="20"/>
      <c r="J35" s="20"/>
    </row>
    <row r="36" spans="2:17" ht="25.8" customHeight="1" x14ac:dyDescent="0.3">
      <c r="H36" s="20"/>
      <c r="I36" s="20"/>
      <c r="J36" s="20"/>
    </row>
    <row r="37" spans="2:17" ht="25.8" x14ac:dyDescent="0.3">
      <c r="C37" s="21"/>
      <c r="D37" s="21"/>
      <c r="H37" s="22"/>
      <c r="I37" s="22"/>
      <c r="J37" s="22"/>
    </row>
    <row r="38" spans="2:17" ht="25.8" x14ac:dyDescent="0.3">
      <c r="D38" s="23"/>
    </row>
    <row r="39" spans="2:17" ht="14.55" customHeight="1" x14ac:dyDescent="0.3">
      <c r="B39" s="23"/>
      <c r="C39" s="23"/>
      <c r="P39" s="47"/>
    </row>
    <row r="40" spans="2:17" ht="14.55" customHeight="1" x14ac:dyDescent="0.3">
      <c r="P40" s="47"/>
    </row>
    <row r="41" spans="2:17" x14ac:dyDescent="0.3">
      <c r="B41" s="24"/>
      <c r="C41" s="24"/>
      <c r="D41" s="24"/>
      <c r="P41" s="47"/>
    </row>
    <row r="42" spans="2:17" ht="14.55" customHeight="1" x14ac:dyDescent="0.3">
      <c r="B42" s="24"/>
      <c r="C42" s="24"/>
      <c r="D42" s="24"/>
      <c r="F42" s="25"/>
      <c r="G42" s="25"/>
      <c r="P42" s="47"/>
    </row>
    <row r="43" spans="2:17" ht="14.55" customHeight="1" x14ac:dyDescent="0.3">
      <c r="B43" s="24"/>
      <c r="C43" s="24"/>
      <c r="D43" s="24"/>
      <c r="F43" s="25"/>
      <c r="G43" s="25"/>
      <c r="P43" s="47"/>
    </row>
    <row r="44" spans="2:17" ht="14.55" customHeight="1" x14ac:dyDescent="0.3">
      <c r="B44" s="24"/>
      <c r="C44" s="24"/>
      <c r="D44" s="24"/>
      <c r="F44" s="25"/>
      <c r="G44" s="25"/>
    </row>
    <row r="45" spans="2:17" ht="14.55" customHeight="1" x14ac:dyDescent="0.3">
      <c r="B45" s="24"/>
      <c r="C45" s="24"/>
      <c r="D45" s="24"/>
      <c r="F45" s="25"/>
      <c r="G45" s="25"/>
    </row>
    <row r="46" spans="2:17" ht="14.55" customHeight="1" x14ac:dyDescent="0.3">
      <c r="B46" s="24"/>
      <c r="C46" s="24"/>
      <c r="D46" s="24"/>
      <c r="F46" s="25"/>
      <c r="G46" s="25"/>
    </row>
    <row r="47" spans="2:17" ht="14.55" customHeight="1" x14ac:dyDescent="0.3">
      <c r="B47" s="24"/>
      <c r="C47" s="24"/>
      <c r="D47" s="24"/>
      <c r="F47" s="25"/>
      <c r="G47" s="25"/>
    </row>
    <row r="48" spans="2:17" ht="14.55" customHeight="1" x14ac:dyDescent="0.3">
      <c r="F48" s="25"/>
      <c r="G48" s="25"/>
    </row>
    <row r="49" spans="2:7" ht="14.55" customHeight="1" x14ac:dyDescent="0.3">
      <c r="F49" s="25"/>
      <c r="G49" s="25"/>
    </row>
    <row r="50" spans="2:7" ht="14.55" customHeight="1" x14ac:dyDescent="0.3">
      <c r="F50" s="25"/>
      <c r="G50" s="25"/>
    </row>
    <row r="55" spans="2:7" x14ac:dyDescent="0.3">
      <c r="B55" s="24"/>
      <c r="C55" s="24"/>
      <c r="D55" s="24"/>
    </row>
    <row r="56" spans="2:7" x14ac:dyDescent="0.3">
      <c r="B56" s="24"/>
      <c r="C56" s="24"/>
      <c r="D56" s="24"/>
    </row>
    <row r="57" spans="2:7" x14ac:dyDescent="0.3">
      <c r="B57" s="24"/>
      <c r="C57" s="24"/>
      <c r="D57" s="24"/>
    </row>
    <row r="58" spans="2:7" x14ac:dyDescent="0.3">
      <c r="B58" s="24"/>
      <c r="C58" s="24"/>
      <c r="D58" s="24"/>
    </row>
    <row r="59" spans="2:7" x14ac:dyDescent="0.3">
      <c r="B59" s="24"/>
      <c r="C59" s="24"/>
      <c r="D59" s="24"/>
    </row>
  </sheetData>
  <mergeCells count="3">
    <mergeCell ref="J1:K1"/>
    <mergeCell ref="J2:K2"/>
    <mergeCell ref="C3:D3"/>
  </mergeCells>
  <dataValidations count="1">
    <dataValidation type="list" allowBlank="1" showInputMessage="1" showErrorMessage="1" sqref="C3:D3" xr:uid="{BF47C22B-756A-4992-AA81-39670BD48DFA}">
      <formula1>Client_Select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42B29-F291-426C-AFF3-50F4347C2906}">
  <sheetPr codeName="Sheet3"/>
  <dimension ref="A1:B7"/>
  <sheetViews>
    <sheetView workbookViewId="0"/>
  </sheetViews>
  <sheetFormatPr defaultRowHeight="14.4" x14ac:dyDescent="0.3"/>
  <cols>
    <col min="1" max="1" width="37.77734375" customWidth="1"/>
    <col min="2" max="2" width="40.6640625" customWidth="1"/>
  </cols>
  <sheetData>
    <row r="1" spans="1:2" s="16" customFormat="1" ht="40.049999999999997" customHeight="1" x14ac:dyDescent="0.3">
      <c r="A1" s="17" t="str">
        <f>_xll.CASTCOLUMNNAME(Data!$A:$A)</f>
        <v>Client Name</v>
      </c>
      <c r="B1" s="14" t="str">
        <f>_xll.CASTCOLUMNVALUE(Data!$A:$A)</f>
        <v>Value: Client Name</v>
      </c>
    </row>
    <row r="2" spans="1:2" s="16" customFormat="1" ht="40.049999999999997" customHeight="1" x14ac:dyDescent="0.3">
      <c r="A2" s="17" t="str">
        <f>_xll.CASTCOLUMNNAME(Data!$B:$B)</f>
        <v>Net Revenue 2023</v>
      </c>
      <c r="B2" s="13" t="str">
        <f>_xll.CASTCOLUMNVALUE(Data!$B:$B)</f>
        <v>Value: Net Revenue 2023</v>
      </c>
    </row>
    <row r="3" spans="1:2" s="16" customFormat="1" ht="40.049999999999997" customHeight="1" x14ac:dyDescent="0.3">
      <c r="A3" s="17" t="str">
        <f>_xll.CASTCOLUMNNAME(Data!$C:$C)</f>
        <v>Target 2023</v>
      </c>
      <c r="B3" s="13" t="str">
        <f>_xll.CASTCOLUMNVALUE(Data!$C:$C)</f>
        <v>Value: Target 2023</v>
      </c>
    </row>
    <row r="4" spans="1:2" s="16" customFormat="1" ht="40.049999999999997" customHeight="1" x14ac:dyDescent="0.3">
      <c r="A4" s="17" t="str">
        <f>_xll.CASTCOLUMNNAME(Data!$D:$D)</f>
        <v>Net Revenue 2024</v>
      </c>
      <c r="B4" s="13" t="str">
        <f>_xll.CASTCOLUMNVALUE(Data!$D:$D)</f>
        <v>Value: Net Revenue 2024</v>
      </c>
    </row>
    <row r="5" spans="1:2" s="16" customFormat="1" ht="40.049999999999997" customHeight="1" x14ac:dyDescent="0.3">
      <c r="A5" s="17" t="str">
        <f>_xll.CASTCOLUMNNAME(Data!$E:$E)</f>
        <v>Target 2024</v>
      </c>
      <c r="B5" s="2" t="str">
        <f>_xll.CASTCOLUMNVALUE(Data!$E:$E)</f>
        <v>Value: Target 2024</v>
      </c>
    </row>
    <row r="6" spans="1:2" s="16" customFormat="1" ht="40.049999999999997" customHeight="1" x14ac:dyDescent="0.3">
      <c r="A6" s="17" t="str">
        <f>_xll.CASTCOLUMNNAME(Data!$F:$F)</f>
        <v>R&amp;D Expense</v>
      </c>
      <c r="B6" s="2" t="str">
        <f>_xll.CASTCOLUMNVALUE(Data!$F:$F)</f>
        <v>Value: R&amp;D Expense</v>
      </c>
    </row>
    <row r="7" spans="1:2" ht="28.05" customHeight="1" x14ac:dyDescent="0.45">
      <c r="A7" s="12"/>
      <c r="B7" s="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WorkbookPath>C:\Users\CeliaAlves\AppData\Local\Pleasant Solutions\Sheetcast.AddIn.Platform\ExcelFiles</WorkbookPath>
</file>

<file path=customXml/itemProps1.xml><?xml version="1.0" encoding="utf-8"?>
<ds:datastoreItem xmlns:ds="http://schemas.openxmlformats.org/officeDocument/2006/customXml" ds:itemID="{BD4BDBB8-63E4-4570-A52A-29B9726E1E7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Calc</vt:lpstr>
      <vt:lpstr>EditAddClientData</vt:lpstr>
      <vt:lpstr>Client_Select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2024-01-17T20:46:04Z</dcterms:created>
  <dcterms:modified xsi:type="dcterms:W3CDTF">2025-07-15T18:26:14Z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 Download Time">
    <vt:lpwstr>2025-07-15 3:21:20 PM +00:00</vt:lpwstr>
  </property>
  <property fmtid="{D5CDD505-2E9C-101B-9397-08002B2CF9AE}" pid="3" name="Last Edited">
    <vt:lpwstr>2025-07-15 6:15:02 PM +00:00</vt:lpwstr>
  </property>
  <property fmtid="{D5CDD505-2E9C-101B-9397-08002B2CF9AE}" pid="4" name="Last Upload Time">
    <vt:lpwstr>2025-07-15 1:56:24 PM -04:00</vt:lpwstr>
  </property>
  <property fmtid="{D5CDD505-2E9C-101B-9397-08002B2CF9AE}" pid="5" name="current_appId">
    <vt:lpwstr>807f8c23-eaa4-4624-8957-b30200f331d5</vt:lpwstr>
  </property>
  <property fmtid="{D5CDD505-2E9C-101B-9397-08002B2CF9AE}" pid="6" name="workbookPath">
    <vt:lpwstr>{BD4BDBB8-63E4-4570-A52A-29B9726E1E77}</vt:lpwstr>
  </property>
</Properties>
</file>