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4B0C4BE1-DA44-484A-9C4D-31C975A526BB}" xr6:coauthVersionLast="47" xr6:coauthVersionMax="47" xr10:uidLastSave="{00000000-0000-0000-0000-000000000000}"/>
  <bookViews>
    <workbookView xWindow="2050" yWindow="2130" windowWidth="32900" windowHeight="18500" activeTab="2" xr2:uid="{01B9A3B4-D318-4A08-85F8-949DCEB71CF3}"/>
  </bookViews>
  <sheets>
    <sheet name="Data" sheetId="1" r:id="rId1"/>
    <sheet name="Sheet1" sheetId="3" state="hidden" r:id="rId2"/>
    <sheet name="Calc" sheetId="2" r:id="rId3"/>
  </sheets>
  <definedNames>
    <definedName name="Client_Select">Client_List[Client Name:]</definedName>
    <definedName name="SheetcastCustomRange1146583381" hidden="1">Calc!$A$1:$A$2</definedName>
    <definedName name="SheetcastCustomRange1189598962" hidden="1">Calc!$A$4</definedName>
    <definedName name="SheetcastCustomRange1266980517" hidden="1">Calc!$A$2</definedName>
    <definedName name="SheetcastCustomRange1314840160" hidden="1">Calc!$A$1:$A$7</definedName>
    <definedName name="SheetcastCustomRange1648263764" hidden="1">Calc!$A$5:$Q$40</definedName>
    <definedName name="SheetcastCustomRange2086647586" hidden="1">Calc!$A$5:$Y$40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">
      <StorageSheetsMetadata>
        <Version>56</Version>
        <AppliedUpdates>
          <string>AddDynamicPictureCustomFilter</string>
          <string>AddMatchFieldsByName</string>
          <string>RemoveShowSourceLinks</string>
          <string>RemoveSheetsMarkedForDeletion</string>
          <string>AddHideSaveButton</string>
          <string>AddPageSize</string>
          <string>AddSortDirectionColumn</string>
          <string>AddCsvExport</string>
          <string>RemoveContainerBrokenContainerEntries</string>
          <string>AddGraphicDesignerTemplate</string>
          <string>AddIgnoreExcelStyles</string>
          <string>RenameFlowLayoutModeToScreenSizeAutoAdaptMode2</string>
          <string>AddTreeData</string>
          <string>RemoveIncludeHtmlNotificationColumn</string>
          <string>RenameNavigationPageTypeToDataFilter</string>
          <string>FixChartSourceSheetNameAndChangeChartSourceValue</string>
          <string>AddPermissionFormula</string>
          <string>RemoveListPositions</string>
          <string>AddRedirectFormula</string>
          <string>RenameListSourceTypeNoneList</string>
          <string>RemoveShowDifferentListColumn</string>
          <string>RefactorPagesAndCreateNestedChildPages</string>
          <string>RemoveSortProperties</string>
          <string>RemoveCalendarEventUpdatePageColumn</string>
          <string>AddFlexModePageColumn</string>
          <string>DeleteTemplateConfigSheets</string>
          <string>AddExtraInfoHeaders</string>
          <string>AddUsePrintButton</string>
        </AppliedUpdates>
      </StorageSheetsMetadata>
    </ext>
  </extLst>
</workbook>
</file>

<file path=xl/calcChain.xml><?xml version="1.0" encoding="utf-8"?>
<calcChain xmlns="http://schemas.openxmlformats.org/spreadsheetml/2006/main">
  <c r="G44" i="2" l="1"/>
  <c r="A45" i="2"/>
  <c r="H2" i="2"/>
  <c r="G2" i="2"/>
  <c r="N2" i="2" s="1"/>
  <c r="F2" i="2"/>
  <c r="L2" i="2" s="1"/>
  <c r="E2" i="2"/>
  <c r="D2" i="2"/>
  <c r="C2" i="2"/>
  <c r="P2" i="3"/>
  <c r="N2" i="3"/>
  <c r="K2" i="3"/>
  <c r="J2" i="3"/>
  <c r="I2" i="3"/>
  <c r="H2" i="3"/>
  <c r="G2" i="3"/>
  <c r="F2" i="3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I2" i="2" s="1"/>
  <c r="A50" i="2" s="1"/>
  <c r="G2" i="1"/>
  <c r="L2" i="3" s="1"/>
  <c r="M2" i="2" l="1"/>
  <c r="O2" i="3"/>
</calcChain>
</file>

<file path=xl/sharedStrings.xml><?xml version="1.0" encoding="utf-8"?>
<sst xmlns="http://schemas.openxmlformats.org/spreadsheetml/2006/main" count="74" uniqueCount="37">
  <si>
    <t>Client Name:</t>
  </si>
  <si>
    <t>NR 2022</t>
  </si>
  <si>
    <t>Target 2022</t>
  </si>
  <si>
    <t>NR 2023</t>
  </si>
  <si>
    <t>Target 2023</t>
  </si>
  <si>
    <t>MBD Spend</t>
  </si>
  <si>
    <t>Capture Rate</t>
  </si>
  <si>
    <t xml:space="preserve"> Hyperion Solutions</t>
  </si>
  <si>
    <t xml:space="preserve"> Atlas Innovations</t>
  </si>
  <si>
    <t xml:space="preserve"> Eclipse Enterprises</t>
  </si>
  <si>
    <t xml:space="preserve"> PrimeLogic</t>
  </si>
  <si>
    <t xml:space="preserve"> VectorTech</t>
  </si>
  <si>
    <t xml:space="preserve"> Zenith Industries</t>
  </si>
  <si>
    <t xml:space="preserve"> Mercury Solutions</t>
  </si>
  <si>
    <t xml:space="preserve"> Solaris Group</t>
  </si>
  <si>
    <t xml:space="preserve"> Nova Industries</t>
  </si>
  <si>
    <t xml:space="preserve"> TitanTech</t>
  </si>
  <si>
    <t xml:space="preserve"> Nebula Solutions</t>
  </si>
  <si>
    <t xml:space="preserve"> Polaris Partners</t>
  </si>
  <si>
    <t xml:space="preserve"> Orion Enterprises</t>
  </si>
  <si>
    <t xml:space="preserve"> Cygnus Solutions</t>
  </si>
  <si>
    <t xml:space="preserve"> Apex Industries</t>
  </si>
  <si>
    <t xml:space="preserve"> Galaxy Innovations</t>
  </si>
  <si>
    <t xml:space="preserve"> Centaurus Technologies</t>
  </si>
  <si>
    <t xml:space="preserve"> Luna Solutions</t>
  </si>
  <si>
    <t xml:space="preserve"> Phoenix Enterprises</t>
  </si>
  <si>
    <t xml:space="preserve"> Stellar Solutions</t>
  </si>
  <si>
    <t xml:space="preserve"> Cosmic Innovations</t>
  </si>
  <si>
    <t xml:space="preserve"> Skyward Group</t>
  </si>
  <si>
    <t xml:space="preserve"> Aurora Enterprises</t>
  </si>
  <si>
    <t xml:space="preserve"> SolarTech</t>
  </si>
  <si>
    <t>Search</t>
  </si>
  <si>
    <t>Missed</t>
  </si>
  <si>
    <t>Net Revenue 2023</t>
  </si>
  <si>
    <t xml:space="preserve"> </t>
  </si>
  <si>
    <t xml:space="preserve">  </t>
  </si>
  <si>
    <t>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</si>
</sst>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2"/>
      <name val="Nunito Sans"/>
    </font>
    <font>
      <b/>
      <sz val="24"/>
      <color theme="0"/>
      <name val="Calibri"/>
      <family val="2"/>
      <scheme val="minor"/>
    </font>
    <font>
      <b/>
      <sz val="24"/>
      <color rgb="FF336699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4"/>
      <color theme="4"/>
      <name val="Calibri"/>
      <family val="2"/>
      <scheme val="minor"/>
    </font>
    <font>
      <sz val="24"/>
      <color theme="4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4546A"/>
        <bgColor rgb="FF00000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3366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79998168889431442"/>
      </left>
      <right/>
      <top style="thin">
        <color theme="8" tint="0.79998168889431442"/>
      </top>
      <bottom/>
      <diagonal/>
    </border>
    <border>
      <left/>
      <right/>
      <top style="thin">
        <color theme="8" tint="0.79998168889431442"/>
      </top>
      <bottom/>
      <diagonal/>
    </border>
    <border>
      <left/>
      <right style="thin">
        <color theme="8" tint="0.79998168889431442"/>
      </right>
      <top style="thin">
        <color theme="8" tint="0.79998168889431442"/>
      </top>
      <bottom/>
      <diagonal/>
    </border>
    <border>
      <left style="thin">
        <color theme="8" tint="0.79998168889431442"/>
      </left>
      <right/>
      <top/>
      <bottom/>
      <diagonal/>
    </border>
    <border>
      <left/>
      <right style="thin">
        <color theme="8" tint="0.79998168889431442"/>
      </right>
      <top/>
      <bottom/>
      <diagonal/>
    </border>
    <border>
      <left style="thin">
        <color theme="8" tint="0.79998168889431442"/>
      </left>
      <right/>
      <top/>
      <bottom style="thin">
        <color theme="8" tint="0.79998168889431442"/>
      </bottom>
      <diagonal/>
    </border>
    <border>
      <left/>
      <right/>
      <top/>
      <bottom style="thin">
        <color theme="8" tint="0.79998168889431442"/>
      </bottom>
      <diagonal/>
    </border>
    <border>
      <left/>
      <right style="thin">
        <color theme="8" tint="0.79998168889431442"/>
      </right>
      <top/>
      <bottom style="thin">
        <color theme="8" tint="0.799981688894314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3" borderId="0" xfId="0" applyFont="1" applyFill="1"/>
    <xf numFmtId="9" fontId="0" fillId="3" borderId="0" xfId="0" applyNumberFormat="1" applyFill="1"/>
    <xf numFmtId="0" fontId="4" fillId="0" borderId="0" xfId="0" applyFont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0" fillId="5" borderId="2" xfId="0" applyFill="1" applyBorder="1"/>
    <xf numFmtId="0" fontId="3" fillId="2" borderId="1" xfId="0" applyFont="1" applyFill="1" applyBorder="1"/>
    <xf numFmtId="165" fontId="0" fillId="5" borderId="2" xfId="1" applyNumberFormat="1" applyFont="1" applyFill="1" applyBorder="1"/>
    <xf numFmtId="9" fontId="0" fillId="5" borderId="2" xfId="2" applyFont="1" applyFill="1" applyBorder="1"/>
    <xf numFmtId="0" fontId="0" fillId="6" borderId="0" xfId="0" applyFill="1"/>
    <xf numFmtId="0" fontId="5" fillId="6" borderId="0" xfId="0" applyFont="1" applyFill="1"/>
    <xf numFmtId="0" fontId="2" fillId="4" borderId="0" xfId="0" applyFont="1" applyFill="1"/>
    <xf numFmtId="165" fontId="0" fillId="0" borderId="0" xfId="0" applyNumberFormat="1"/>
    <xf numFmtId="165" fontId="0" fillId="3" borderId="0" xfId="0" applyNumberFormat="1" applyFill="1"/>
    <xf numFmtId="165" fontId="0" fillId="3" borderId="0" xfId="1" applyNumberFormat="1" applyFont="1" applyFill="1" applyBorder="1" applyAlignment="1"/>
    <xf numFmtId="165" fontId="0" fillId="0" borderId="0" xfId="1" applyNumberFormat="1" applyFont="1" applyBorder="1" applyAlignment="1"/>
    <xf numFmtId="9" fontId="0" fillId="0" borderId="0" xfId="0" applyNumberFormat="1"/>
    <xf numFmtId="0" fontId="5" fillId="6" borderId="0" xfId="0" applyFont="1" applyFill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7" borderId="0" xfId="0" applyFont="1" applyFill="1"/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165" fontId="8" fillId="7" borderId="10" xfId="0" applyNumberFormat="1" applyFont="1" applyFill="1" applyBorder="1" applyAlignment="1">
      <alignment vertical="center"/>
    </xf>
    <xf numFmtId="165" fontId="8" fillId="7" borderId="11" xfId="0" applyNumberFormat="1" applyFont="1" applyFill="1" applyBorder="1" applyAlignment="1">
      <alignment vertical="center"/>
    </xf>
    <xf numFmtId="165" fontId="8" fillId="7" borderId="12" xfId="0" applyNumberFormat="1" applyFont="1" applyFill="1" applyBorder="1" applyAlignment="1">
      <alignment vertical="center"/>
    </xf>
    <xf numFmtId="0" fontId="8" fillId="7" borderId="5" xfId="0" applyFont="1" applyFill="1" applyBorder="1" applyAlignment="1">
      <alignment horizontal="left" vertical="center" indent="12"/>
    </xf>
    <xf numFmtId="0" fontId="8" fillId="7" borderId="6" xfId="0" applyFont="1" applyFill="1" applyBorder="1" applyAlignment="1">
      <alignment horizontal="left" vertical="center" indent="12"/>
    </xf>
    <xf numFmtId="0" fontId="8" fillId="7" borderId="7" xfId="0" applyFont="1" applyFill="1" applyBorder="1" applyAlignment="1">
      <alignment horizontal="left" vertical="center" indent="12"/>
    </xf>
    <xf numFmtId="0" fontId="8" fillId="7" borderId="8" xfId="0" applyFont="1" applyFill="1" applyBorder="1" applyAlignment="1">
      <alignment horizontal="left" vertical="center" indent="12"/>
    </xf>
    <xf numFmtId="0" fontId="8" fillId="7" borderId="0" xfId="0" applyFont="1" applyFill="1" applyAlignment="1">
      <alignment horizontal="left" vertical="center" indent="12"/>
    </xf>
    <xf numFmtId="0" fontId="8" fillId="7" borderId="9" xfId="0" applyFont="1" applyFill="1" applyBorder="1" applyAlignment="1">
      <alignment horizontal="left" vertical="center" indent="12"/>
    </xf>
    <xf numFmtId="0" fontId="8" fillId="7" borderId="10" xfId="0" applyFont="1" applyFill="1" applyBorder="1" applyAlignment="1">
      <alignment horizontal="left" vertical="center" indent="12"/>
    </xf>
    <xf numFmtId="0" fontId="8" fillId="7" borderId="11" xfId="0" applyFont="1" applyFill="1" applyBorder="1" applyAlignment="1">
      <alignment horizontal="left" vertical="center" indent="12"/>
    </xf>
    <xf numFmtId="0" fontId="8" fillId="7" borderId="12" xfId="0" applyFont="1" applyFill="1" applyBorder="1" applyAlignment="1">
      <alignment horizontal="left" vertical="center" indent="12"/>
    </xf>
    <xf numFmtId="165" fontId="9" fillId="7" borderId="5" xfId="2" applyNumberFormat="1" applyFont="1" applyFill="1" applyBorder="1" applyAlignment="1">
      <alignment horizontal="left" vertical="center" indent="12"/>
    </xf>
    <xf numFmtId="165" fontId="9" fillId="7" borderId="6" xfId="2" applyNumberFormat="1" applyFont="1" applyFill="1" applyBorder="1" applyAlignment="1">
      <alignment horizontal="left" vertical="center" indent="12"/>
    </xf>
    <xf numFmtId="165" fontId="9" fillId="7" borderId="7" xfId="2" applyNumberFormat="1" applyFont="1" applyFill="1" applyBorder="1" applyAlignment="1">
      <alignment horizontal="left" vertical="center" indent="12"/>
    </xf>
    <xf numFmtId="165" fontId="9" fillId="7" borderId="8" xfId="2" applyNumberFormat="1" applyFont="1" applyFill="1" applyBorder="1" applyAlignment="1">
      <alignment horizontal="left" vertical="center" indent="12"/>
    </xf>
    <xf numFmtId="165" fontId="9" fillId="7" borderId="0" xfId="2" applyNumberFormat="1" applyFont="1" applyFill="1" applyBorder="1" applyAlignment="1">
      <alignment horizontal="left" vertical="center" indent="12"/>
    </xf>
    <xf numFmtId="165" fontId="9" fillId="7" borderId="9" xfId="2" applyNumberFormat="1" applyFont="1" applyFill="1" applyBorder="1" applyAlignment="1">
      <alignment horizontal="left" vertical="center" indent="12"/>
    </xf>
    <xf numFmtId="165" fontId="9" fillId="7" borderId="10" xfId="2" applyNumberFormat="1" applyFont="1" applyFill="1" applyBorder="1" applyAlignment="1">
      <alignment horizontal="left" vertical="center" indent="12"/>
    </xf>
    <xf numFmtId="165" fontId="9" fillId="7" borderId="11" xfId="2" applyNumberFormat="1" applyFont="1" applyFill="1" applyBorder="1" applyAlignment="1">
      <alignment horizontal="left" vertical="center" indent="12"/>
    </xf>
    <xf numFmtId="165" fontId="9" fillId="7" borderId="12" xfId="2" applyNumberFormat="1" applyFont="1" applyFill="1" applyBorder="1" applyAlignment="1">
      <alignment horizontal="left" vertical="center" indent="12"/>
    </xf>
    <xf numFmtId="0" fontId="10" fillId="0" borderId="0" xfId="0" applyFont="1" applyAlignment="1">
      <alignment horizontal="left" indent="12"/>
    </xf>
    <xf numFmtId="9" fontId="10" fillId="0" borderId="0" xfId="0" applyNumberFormat="1" applyFont="1" applyAlignment="1">
      <alignment horizontal="left" indent="12"/>
    </xf>
    <xf numFmtId="165" fontId="9" fillId="7" borderId="6" xfId="0" applyNumberFormat="1" applyFont="1" applyFill="1" applyBorder="1" applyAlignment="1">
      <alignment horizontal="center" vertical="center"/>
    </xf>
    <xf numFmtId="165" fontId="9" fillId="7" borderId="0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indent="12"/>
    </xf>
    <xf numFmtId="0" fontId="11" fillId="0" borderId="0" xfId="0" applyFont="1" applyAlignment="1">
      <alignment horizontal="left" indent="12"/>
    </xf>
  </cellXfs>
  <cellStyles count="3">
    <cellStyle name="Currency" xfId="1" builtinId="4"/>
    <cellStyle name="Normal" xfId="0" builtinId="0"/>
    <cellStyle name="Percent" xfId="2" builtinId="5"/>
  </cellStyles>
  <dxfs count="10">
    <dxf>
      <numFmt numFmtId="13" formatCode="0%"/>
    </dxf>
    <dxf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Nunito Sans"/>
        <scheme val="none"/>
      </font>
    </dxf>
    <dxf>
      <border outline="0"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FFFFFF"/>
        <name val="Calibri"/>
        <family val="2"/>
        <scheme val="minor"/>
      </font>
      <fill>
        <patternFill patternType="solid">
          <fgColor rgb="FF000000"/>
          <bgColor rgb="FF44546A"/>
        </patternFill>
      </fill>
    </dxf>
  </dxfs>
  <tableStyles count="0" defaultTableStyle="TableStyleMedium2" defaultPivotStyle="PivotStyleLight16"/>
  <colors>
    <mruColors>
      <color rgb="FF336699"/>
      <color rgb="FF4080C0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 Hyperion Solutions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Sheet1!$I$1:$J$1</c:f>
              <c:strCache>
                <c:ptCount val="2"/>
                <c:pt idx="0">
                  <c:v>NR 2023</c:v>
                </c:pt>
                <c:pt idx="1">
                  <c:v>Target 2023</c:v>
                </c:pt>
              </c:strCache>
            </c:strRef>
          </c:cat>
          <c:val>
            <c:numRef>
              <c:f>Sheet1!$I$2:$J$2</c:f>
              <c:numCache>
                <c:formatCode>"$"#,##0</c:formatCode>
                <c:ptCount val="2"/>
                <c:pt idx="0">
                  <c:v>594505.73875533999</c:v>
                </c:pt>
                <c:pt idx="1">
                  <c:v>630000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9-47C4-B415-56B2B5811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8836687"/>
        <c:axId val="1404974815"/>
      </c:barChart>
      <c:catAx>
        <c:axId val="1378836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974815"/>
        <c:crosses val="autoZero"/>
        <c:auto val="1"/>
        <c:lblAlgn val="ctr"/>
        <c:lblOffset val="100"/>
        <c:noMultiLvlLbl val="0"/>
      </c:catAx>
      <c:valAx>
        <c:axId val="1404974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836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398911"/>
        <c:axId val="1705624751"/>
      </c:lineChart>
      <c:catAx>
        <c:axId val="188839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624751"/>
        <c:crosses val="autoZero"/>
        <c:auto val="1"/>
        <c:lblAlgn val="ctr"/>
        <c:lblOffset val="100"/>
        <c:noMultiLvlLbl val="0"/>
      </c:catAx>
      <c:valAx>
        <c:axId val="1705624751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398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156240085374"/>
          <c:y val="0.12749246793171917"/>
          <c:w val="0.46188226471691041"/>
          <c:h val="0.7450150641365616"/>
        </c:manualLayout>
      </c:layout>
      <c:pieChart>
        <c:varyColors val="1"/>
        <c:ser>
          <c:idx val="0"/>
          <c:order val="0"/>
          <c:tx>
            <c:strRef>
              <c:f>Calc!$C$2</c:f>
              <c:strCache>
                <c:ptCount val="1"/>
                <c:pt idx="0">
                  <c:v> Atlas Innovations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89000"/>
                  </a:schemeClr>
                </a:gs>
                <a:gs pos="21000">
                  <a:schemeClr val="accent5">
                    <a:lumMod val="89000"/>
                  </a:schemeClr>
                </a:gs>
                <a:gs pos="67000">
                  <a:schemeClr val="accent5">
                    <a:lumMod val="75000"/>
                  </a:schemeClr>
                </a:gs>
                <a:gs pos="100000">
                  <a:schemeClr val="accent5">
                    <a:lumMod val="70000"/>
                  </a:schemeClr>
                </a:gs>
              </a:gsLst>
              <a:path path="circle">
                <a:fillToRect l="50000" t="50000" r="50000" b="50000"/>
              </a:path>
            </a:gradFill>
          </c:spPr>
          <c:dPt>
            <c:idx val="0"/>
            <c:bubble3D val="0"/>
            <c:spPr>
              <a:gradFill flip="none" rotWithShape="1">
                <a:gsLst>
                  <a:gs pos="0">
                    <a:schemeClr val="accent5">
                      <a:lumMod val="89000"/>
                    </a:schemeClr>
                  </a:gs>
                  <a:gs pos="23000">
                    <a:schemeClr val="accent5">
                      <a:lumMod val="89000"/>
                    </a:schemeClr>
                  </a:gs>
                  <a:gs pos="69000">
                    <a:schemeClr val="accent5">
                      <a:lumMod val="75000"/>
                    </a:schemeClr>
                  </a:gs>
                  <a:gs pos="97000">
                    <a:schemeClr val="accent5">
                      <a:lumMod val="70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D6-4B09-A3E5-8222C2D8FBA2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chemeClr val="accent6">
                      <a:lumMod val="40000"/>
                      <a:lumOff val="60000"/>
                    </a:schemeClr>
                  </a:gs>
                  <a:gs pos="46000">
                    <a:schemeClr val="accent6">
                      <a:lumMod val="95000"/>
                      <a:lumOff val="5000"/>
                    </a:schemeClr>
                  </a:gs>
                  <a:gs pos="100000">
                    <a:schemeClr val="accent6">
                      <a:lumMod val="60000"/>
                    </a:schemeClr>
                  </a:gs>
                </a:gsLst>
                <a:path path="circle">
                  <a:fillToRect l="50000" t="130000" r="50000" b="-30000"/>
                </a:path>
                <a:tileRect/>
              </a:gra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D6-4B09-A3E5-8222C2D8FBA2}"/>
              </c:ext>
            </c:extLst>
          </c:dPt>
          <c:dLbls>
            <c:dLbl>
              <c:idx val="0"/>
              <c:layout>
                <c:manualLayout>
                  <c:x val="-2.9183634855254922E-2"/>
                  <c:y val="-8.27107263930487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D6-4B09-A3E5-8222C2D8FBA2}"/>
                </c:ext>
              </c:extLst>
            </c:dLbl>
            <c:dLbl>
              <c:idx val="1"/>
              <c:layout>
                <c:manualLayout>
                  <c:x val="5.4225915845546965E-2"/>
                  <c:y val="9.627185524068650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D6-4B09-A3E5-8222C2D8FBA2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9000"/>
                  </a:prstClr>
                </a:outerShdw>
              </a:effectLst>
            </c:spPr>
            <c:txPr>
              <a:bodyPr rot="0" spcFirstLastPara="1" vertOverflow="ellipsis" vert="horz" wrap="non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(Calc!$F$1,Calc!$H$1)</c:f>
              <c:strCache>
                <c:ptCount val="2"/>
                <c:pt idx="0">
                  <c:v>NR 2023</c:v>
                </c:pt>
                <c:pt idx="1">
                  <c:v>MBD Spend</c:v>
                </c:pt>
              </c:strCache>
            </c:strRef>
          </c:cat>
          <c:val>
            <c:numRef>
              <c:f>(Calc!$F$2,Calc!$H$2)</c:f>
              <c:numCache>
                <c:formatCode>"$"#,##0</c:formatCode>
                <c:ptCount val="2"/>
                <c:pt idx="0">
                  <c:v>4602749.6259157499</c:v>
                </c:pt>
                <c:pt idx="1">
                  <c:v>85050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7-47EC-B14E-4168815557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1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651380115947048"/>
          <c:y val="0.39438635276690692"/>
          <c:w val="0.21557411092844164"/>
          <c:h val="0.1994104609681615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746754829971305E-2"/>
          <c:y val="0"/>
          <c:w val="0.91636125624248654"/>
          <c:h val="1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effectLst/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EF-432F-8533-EE6B8E8D2C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FEF-432F-8533-EE6B8E8D2C66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FEF-432F-8533-EE6B8E8D2C66}"/>
              </c:ext>
            </c:extLst>
          </c:dPt>
          <c:dLbls>
            <c:delete val="1"/>
          </c:dLbls>
          <c:cat>
            <c:strRef>
              <c:f>Calc!$L$1:$N$1</c:f>
              <c:strCache>
                <c:ptCount val="3"/>
                <c:pt idx="0">
                  <c:v>NR 2023</c:v>
                </c:pt>
                <c:pt idx="1">
                  <c:v>Missed</c:v>
                </c:pt>
                <c:pt idx="2">
                  <c:v>Target 2023</c:v>
                </c:pt>
              </c:strCache>
            </c:strRef>
          </c:cat>
          <c:val>
            <c:numRef>
              <c:f>Calc!$L$2:$N$2</c:f>
              <c:numCache>
                <c:formatCode>"$"#,##0</c:formatCode>
                <c:ptCount val="3"/>
                <c:pt idx="0">
                  <c:v>4602749.6259157499</c:v>
                </c:pt>
                <c:pt idx="1">
                  <c:v>122250.37408425007</c:v>
                </c:pt>
                <c:pt idx="2">
                  <c:v>4725000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F-432F-8533-EE6B8E8D2C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cap="none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Year Over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cap="none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547770925412165E-2"/>
          <c:y val="0.18969460121094336"/>
          <c:w val="0.89304646495404016"/>
          <c:h val="0.72032635981960436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Calc!$D$1:$G$1</c:f>
              <c:strCache>
                <c:ptCount val="4"/>
                <c:pt idx="0">
                  <c:v>NR 2022</c:v>
                </c:pt>
                <c:pt idx="1">
                  <c:v>Target 2022</c:v>
                </c:pt>
                <c:pt idx="2">
                  <c:v>NR 2023</c:v>
                </c:pt>
                <c:pt idx="3">
                  <c:v>Target 2023</c:v>
                </c:pt>
              </c:strCache>
            </c:strRef>
          </c:cat>
          <c:val>
            <c:numRef>
              <c:f>Calc!$D$2:$G$2</c:f>
              <c:numCache>
                <c:formatCode>"$"#,##0</c:formatCode>
                <c:ptCount val="4"/>
                <c:pt idx="0">
                  <c:v>8278190</c:v>
                </c:pt>
                <c:pt idx="1">
                  <c:v>4500000</c:v>
                </c:pt>
                <c:pt idx="2">
                  <c:v>4602749.6259157499</c:v>
                </c:pt>
                <c:pt idx="3">
                  <c:v>4725000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D7-42E1-829A-BBFE3DC4D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2201839"/>
        <c:axId val="1208255823"/>
      </c:lineChart>
      <c:catAx>
        <c:axId val="104220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255823"/>
        <c:crosses val="autoZero"/>
        <c:auto val="1"/>
        <c:lblAlgn val="ctr"/>
        <c:lblOffset val="100"/>
        <c:noMultiLvlLbl val="0"/>
      </c:catAx>
      <c:valAx>
        <c:axId val="120825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20183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accent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12662392478312"/>
          <c:y val="8.7612846980699835E-2"/>
          <c:w val="0.79327796845907084"/>
          <c:h val="0.822806903023132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Calc!$C$2</c:f>
              <c:strCache>
                <c:ptCount val="1"/>
                <c:pt idx="0">
                  <c:v> Atlas Innovations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38-460F-A330-3B032868C95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C38-460F-A330-3B032868C95A}"/>
              </c:ext>
            </c:extLst>
          </c:dPt>
          <c:cat>
            <c:strRef>
              <c:f>Calc!$F$1:$G$1</c:f>
              <c:strCache>
                <c:ptCount val="2"/>
                <c:pt idx="0">
                  <c:v>NR 2023</c:v>
                </c:pt>
                <c:pt idx="1">
                  <c:v>Target 2023</c:v>
                </c:pt>
              </c:strCache>
            </c:strRef>
          </c:cat>
          <c:val>
            <c:numRef>
              <c:f>Calc!$F$2:$G$2</c:f>
              <c:numCache>
                <c:formatCode>"$"#,##0</c:formatCode>
                <c:ptCount val="2"/>
                <c:pt idx="0">
                  <c:v>4602749.6259157499</c:v>
                </c:pt>
                <c:pt idx="1">
                  <c:v>4725000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1-41F4-A7DB-100E28353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1558847"/>
        <c:axId val="1042819935"/>
      </c:barChart>
      <c:catAx>
        <c:axId val="1461558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819935"/>
        <c:crosses val="autoZero"/>
        <c:auto val="1"/>
        <c:lblAlgn val="ctr"/>
        <c:lblOffset val="100"/>
        <c:noMultiLvlLbl val="0"/>
      </c:catAx>
      <c:valAx>
        <c:axId val="1042819935"/>
        <c:scaling>
          <c:orientation val="minMax"/>
        </c:scaling>
        <c:delete val="0"/>
        <c:axPos val="b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155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79192599190194"/>
          <c:y val="0.19554006968641116"/>
          <c:w val="0.75913445933762091"/>
          <c:h val="0.71991513255964956"/>
        </c:manualLayout>
      </c:layout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8402271"/>
        <c:axId val="1706082447"/>
      </c:barChart>
      <c:catAx>
        <c:axId val="18884022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082447"/>
        <c:crosses val="autoZero"/>
        <c:auto val="1"/>
        <c:lblAlgn val="ctr"/>
        <c:lblOffset val="100"/>
        <c:noMultiLvlLbl val="0"/>
      </c:catAx>
      <c:valAx>
        <c:axId val="1706082447"/>
        <c:scaling>
          <c:orientation val="minMax"/>
        </c:scaling>
        <c:delete val="0"/>
        <c:axPos val="b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8402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9</xdr:row>
      <xdr:rowOff>150812</xdr:rowOff>
    </xdr:from>
    <xdr:to>
      <xdr:col>4</xdr:col>
      <xdr:colOff>273050</xdr:colOff>
      <xdr:row>24</xdr:row>
      <xdr:rowOff>173037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5B46CD-F5E3-2419-5CBD-FF681E054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234950</xdr:colOff>
      <xdr:row>55</xdr:row>
      <xdr:rowOff>133349</xdr:rowOff>
    </xdr:from>
    <xdr:to>
      <xdr:col>3</xdr:col>
      <xdr:colOff>482600</xdr:colOff>
      <xdr:row>56</xdr:row>
      <xdr:rowOff>77786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75D2011-C6A2-A719-E6D8-E30F98907B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50800</xdr:colOff>
      <xdr:row>40</xdr:row>
      <xdr:rowOff>104773</xdr:rowOff>
    </xdr:from>
    <xdr:to>
      <xdr:col>13</xdr:col>
      <xdr:colOff>120650</xdr:colOff>
      <xdr:row>52</xdr:row>
      <xdr:rowOff>82549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53E4BF-27DD-5914-1324-7E7B2F0F3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25400</xdr:colOff>
      <xdr:row>41</xdr:row>
      <xdr:rowOff>23812</xdr:rowOff>
    </xdr:from>
    <xdr:to>
      <xdr:col>5</xdr:col>
      <xdr:colOff>768351</xdr:colOff>
      <xdr:row>54</xdr:row>
      <xdr:rowOff>53975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73D2841-8B24-3A51-D68A-C8F5F06F7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44450</xdr:colOff>
      <xdr:row>24</xdr:row>
      <xdr:rowOff>152399</xdr:rowOff>
    </xdr:from>
    <xdr:to>
      <xdr:col>13</xdr:col>
      <xdr:colOff>463550</xdr:colOff>
      <xdr:row>39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2151CAF-DE14-D4E4-06CB-AA55C93786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301625</xdr:colOff>
      <xdr:row>4</xdr:row>
      <xdr:rowOff>53975</xdr:rowOff>
    </xdr:from>
    <xdr:to>
      <xdr:col>5</xdr:col>
      <xdr:colOff>295274</xdr:colOff>
      <xdr:row>22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92C0FC-0DAD-0DB8-CBB5-11FF8AF7B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495300</xdr:colOff>
      <xdr:row>56</xdr:row>
      <xdr:rowOff>19050</xdr:rowOff>
    </xdr:from>
    <xdr:to>
      <xdr:col>4</xdr:col>
      <xdr:colOff>666750</xdr:colOff>
      <xdr:row>56</xdr:row>
      <xdr:rowOff>103186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8DCB36F-7646-CC6A-52D3-4638EAEDDC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1B59D-C93E-48B0-9638-95AA05B85F57}" name="Client_List" displayName="Client_List" ref="A1:G25" totalsRowShown="0" headerRowDxfId="9" headerRowBorderDxfId="8" tableBorderDxfId="7">
  <tableColumns count="7">
    <tableColumn id="1" xr3:uid="{CA4B7335-6C30-41E1-BCA8-97802A930E57}" name="Client Name:" dataDxfId="6"/>
    <tableColumn id="2" xr3:uid="{245C2A25-F672-47A1-B84D-0DA5B09CBEE9}" name="NR 2022" dataDxfId="5" dataCellStyle="Currency"/>
    <tableColumn id="3" xr3:uid="{E9B64D3C-5376-45B8-9E0E-4BB076B0FB35}" name="Target 2022" dataDxfId="4" dataCellStyle="Currency"/>
    <tableColumn id="4" xr3:uid="{960506F1-C854-4CDB-9BC6-D186F08B11E6}" name="NR 2023" dataDxfId="3" dataCellStyle="Currency"/>
    <tableColumn id="5" xr3:uid="{BD868554-ED06-4A49-8853-0DA3FDC8D127}" name="Target 2023" dataDxfId="2"/>
    <tableColumn id="6" xr3:uid="{6AE2923E-EC7D-4F77-A417-AD216E540101}" name="MBD Spend" dataDxfId="1"/>
    <tableColumn id="7" xr3:uid="{E8B0CC4F-696F-478E-A73B-A2A1AB810BA9}" name="Capture Rate" dataDxfId="0">
      <calculatedColumnFormula>Client_List[[#This Row],[NR 2023]]/Client_List[[#This Row],[Target 2023]]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0AC6B-CA72-4C37-B7FC-D88076F3265C}">
  <dimension ref="A1:G25"/>
  <sheetViews>
    <sheetView zoomScale="93" zoomScaleNormal="93" workbookViewId="0">
      <selection activeCell="A6" sqref="A6"/>
    </sheetView>
  </sheetViews>
  <sheetFormatPr defaultRowHeight="14.5" x14ac:dyDescent="0.35"/>
  <cols>
    <col min="1" max="1" width="21.81640625" bestFit="1" customWidth="1"/>
    <col min="2" max="2" width="14.1796875" customWidth="1"/>
    <col min="3" max="3" width="18.81640625" customWidth="1"/>
    <col min="4" max="4" width="14.54296875" bestFit="1" customWidth="1"/>
    <col min="5" max="5" width="18.81640625" customWidth="1"/>
    <col min="6" max="6" width="18.7265625" customWidth="1"/>
    <col min="7" max="7" width="20.7265625" customWidth="1"/>
  </cols>
  <sheetData>
    <row r="1" spans="1:7" ht="23.5" x14ac:dyDescent="0.55000000000000004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7" ht="18.5" x14ac:dyDescent="0.55000000000000004">
      <c r="A2" s="1" t="s">
        <v>7</v>
      </c>
      <c r="B2" s="16">
        <v>576340</v>
      </c>
      <c r="C2" s="16">
        <v>600000</v>
      </c>
      <c r="D2" s="16">
        <v>594505.73875533999</v>
      </c>
      <c r="E2" s="15">
        <v>630000</v>
      </c>
      <c r="F2" s="15">
        <v>127000</v>
      </c>
      <c r="G2" s="2">
        <f>Client_List[[#This Row],[NR 2023]]/Client_List[[#This Row],[Target 2023]]</f>
        <v>0.943659902786254</v>
      </c>
    </row>
    <row r="3" spans="1:7" ht="18.5" x14ac:dyDescent="0.55000000000000004">
      <c r="A3" s="3" t="s">
        <v>8</v>
      </c>
      <c r="B3" s="17">
        <v>8278190</v>
      </c>
      <c r="C3" s="17">
        <v>4500000</v>
      </c>
      <c r="D3" s="17">
        <v>4602749.6259157499</v>
      </c>
      <c r="E3" s="14">
        <v>4725000</v>
      </c>
      <c r="F3" s="14">
        <v>85050</v>
      </c>
      <c r="G3" s="18">
        <f>Client_List[[#This Row],[NR 2023]]/Client_List[[#This Row],[Target 2023]]</f>
        <v>0.9741269049557143</v>
      </c>
    </row>
    <row r="4" spans="1:7" ht="18.5" x14ac:dyDescent="0.55000000000000004">
      <c r="A4" s="1" t="s">
        <v>9</v>
      </c>
      <c r="B4" s="16">
        <v>960875</v>
      </c>
      <c r="C4" s="16">
        <v>900000</v>
      </c>
      <c r="D4" s="16">
        <v>788532.72064946999</v>
      </c>
      <c r="E4" s="15">
        <v>945000</v>
      </c>
      <c r="F4" s="15">
        <v>55100</v>
      </c>
      <c r="G4" s="2">
        <f>Client_List[[#This Row],[NR 2023]]/Client_List[[#This Row],[Target 2023]]</f>
        <v>0.83442615941742859</v>
      </c>
    </row>
    <row r="5" spans="1:7" ht="18.5" x14ac:dyDescent="0.55000000000000004">
      <c r="A5" s="3" t="s">
        <v>10</v>
      </c>
      <c r="B5" s="17">
        <v>665480</v>
      </c>
      <c r="C5" s="17">
        <v>625000</v>
      </c>
      <c r="D5" s="17">
        <v>578592.75911185995</v>
      </c>
      <c r="E5" s="14">
        <v>656250</v>
      </c>
      <c r="F5" s="14">
        <v>36150</v>
      </c>
      <c r="G5" s="18">
        <f>Client_List[[#This Row],[NR 2023]]/Client_List[[#This Row],[Target 2023]]</f>
        <v>0.88166515674188184</v>
      </c>
    </row>
    <row r="6" spans="1:7" ht="18.5" x14ac:dyDescent="0.55000000000000004">
      <c r="A6" s="1" t="s">
        <v>11</v>
      </c>
      <c r="B6" s="16">
        <v>1019620</v>
      </c>
      <c r="C6" s="16">
        <v>915000</v>
      </c>
      <c r="D6" s="16">
        <v>879469.22060025996</v>
      </c>
      <c r="E6" s="15">
        <v>960750</v>
      </c>
      <c r="F6" s="15">
        <v>75200</v>
      </c>
      <c r="G6" s="2">
        <f>Client_List[[#This Row],[NR 2023]]/Client_List[[#This Row],[Target 2023]]</f>
        <v>0.91539861628962782</v>
      </c>
    </row>
    <row r="7" spans="1:7" ht="18.5" x14ac:dyDescent="0.55000000000000004">
      <c r="A7" s="3" t="s">
        <v>12</v>
      </c>
      <c r="B7" s="17">
        <v>1432980</v>
      </c>
      <c r="C7" s="17">
        <v>1200000</v>
      </c>
      <c r="D7" s="17">
        <v>1260000</v>
      </c>
      <c r="E7" s="14">
        <v>1300000</v>
      </c>
      <c r="F7" s="14">
        <v>25250</v>
      </c>
      <c r="G7" s="18">
        <f>Client_List[[#This Row],[NR 2023]]/Client_List[[#This Row],[Target 2023]]</f>
        <v>0.96923076923076923</v>
      </c>
    </row>
    <row r="8" spans="1:7" ht="18.5" x14ac:dyDescent="0.55000000000000004">
      <c r="A8" s="1" t="s">
        <v>13</v>
      </c>
      <c r="B8" s="16">
        <v>873225</v>
      </c>
      <c r="C8" s="16">
        <v>834000</v>
      </c>
      <c r="D8" s="16">
        <v>868747.13230652001</v>
      </c>
      <c r="E8" s="15">
        <v>875700</v>
      </c>
      <c r="F8" s="15">
        <v>125300</v>
      </c>
      <c r="G8" s="2">
        <f>Client_List[[#This Row],[NR 2023]]/Client_List[[#This Row],[Target 2023]]</f>
        <v>0.99206021731931027</v>
      </c>
    </row>
    <row r="9" spans="1:7" ht="18.5" x14ac:dyDescent="0.55000000000000004">
      <c r="A9" s="3" t="s">
        <v>14</v>
      </c>
      <c r="B9" s="17">
        <v>1560875</v>
      </c>
      <c r="C9" s="17">
        <v>1400000</v>
      </c>
      <c r="D9" s="17">
        <v>1269000</v>
      </c>
      <c r="E9" s="14">
        <v>1470000</v>
      </c>
      <c r="F9" s="14">
        <v>27350</v>
      </c>
      <c r="G9" s="18">
        <f>Client_List[[#This Row],[NR 2023]]/Client_List[[#This Row],[Target 2023]]</f>
        <v>0.86326530612244901</v>
      </c>
    </row>
    <row r="10" spans="1:7" ht="18.5" x14ac:dyDescent="0.55000000000000004">
      <c r="A10" s="1" t="s">
        <v>15</v>
      </c>
      <c r="B10" s="16">
        <v>487620</v>
      </c>
      <c r="C10" s="16">
        <v>200000</v>
      </c>
      <c r="D10" s="16">
        <v>165000</v>
      </c>
      <c r="E10" s="15">
        <v>210000</v>
      </c>
      <c r="F10" s="15">
        <v>28400</v>
      </c>
      <c r="G10" s="2">
        <f>Client_List[[#This Row],[NR 2023]]/Client_List[[#This Row],[Target 2023]]</f>
        <v>0.7857142857142857</v>
      </c>
    </row>
    <row r="11" spans="1:7" ht="18.5" x14ac:dyDescent="0.55000000000000004">
      <c r="A11" s="3" t="s">
        <v>16</v>
      </c>
      <c r="B11" s="17">
        <v>1981270</v>
      </c>
      <c r="C11" s="17">
        <v>2000000</v>
      </c>
      <c r="D11" s="17">
        <v>1866709.2907201301</v>
      </c>
      <c r="E11" s="14">
        <v>2100000</v>
      </c>
      <c r="F11" s="14">
        <v>277450</v>
      </c>
      <c r="G11" s="18">
        <f>Client_List[[#This Row],[NR 2023]]/Client_List[[#This Row],[Target 2023]]</f>
        <v>0.88890918605720481</v>
      </c>
    </row>
    <row r="12" spans="1:7" ht="18.5" x14ac:dyDescent="0.55000000000000004">
      <c r="A12" s="1" t="s">
        <v>17</v>
      </c>
      <c r="B12" s="16">
        <v>650000</v>
      </c>
      <c r="C12" s="16">
        <v>600000</v>
      </c>
      <c r="D12" s="16">
        <v>545229.60795480898</v>
      </c>
      <c r="E12" s="15">
        <v>600000</v>
      </c>
      <c r="F12" s="15">
        <v>15500</v>
      </c>
      <c r="G12" s="2">
        <f>Client_List[[#This Row],[NR 2023]]/Client_List[[#This Row],[Target 2023]]</f>
        <v>0.90871601325801499</v>
      </c>
    </row>
    <row r="13" spans="1:7" ht="18.5" x14ac:dyDescent="0.55000000000000004">
      <c r="A13" s="3" t="s">
        <v>18</v>
      </c>
      <c r="B13" s="17">
        <v>1190450</v>
      </c>
      <c r="C13" s="17">
        <v>985000</v>
      </c>
      <c r="D13" s="17">
        <v>895565.47359150997</v>
      </c>
      <c r="E13" s="14">
        <v>1034250</v>
      </c>
      <c r="F13" s="14">
        <v>95550</v>
      </c>
      <c r="G13" s="18">
        <f>Client_List[[#This Row],[NR 2023]]/Client_List[[#This Row],[Target 2023]]</f>
        <v>0.86590812046556442</v>
      </c>
    </row>
    <row r="14" spans="1:7" ht="18.5" x14ac:dyDescent="0.55000000000000004">
      <c r="A14" s="1" t="s">
        <v>19</v>
      </c>
      <c r="B14" s="16">
        <v>923000</v>
      </c>
      <c r="C14" s="16">
        <v>725000</v>
      </c>
      <c r="D14" s="16">
        <v>631772.38923485996</v>
      </c>
      <c r="E14" s="15">
        <v>761250</v>
      </c>
      <c r="F14" s="15">
        <v>125600</v>
      </c>
      <c r="G14" s="2">
        <f>Client_List[[#This Row],[NR 2023]]/Client_List[[#This Row],[Target 2023]]</f>
        <v>0.82991446861722162</v>
      </c>
    </row>
    <row r="15" spans="1:7" ht="18.5" x14ac:dyDescent="0.55000000000000004">
      <c r="A15" s="3" t="s">
        <v>20</v>
      </c>
      <c r="B15" s="17">
        <v>1365120</v>
      </c>
      <c r="C15" s="17">
        <v>1300000</v>
      </c>
      <c r="D15" s="17">
        <v>1070010.48883442</v>
      </c>
      <c r="E15" s="14">
        <v>1356000</v>
      </c>
      <c r="F15" s="14">
        <v>63587</v>
      </c>
      <c r="G15" s="18">
        <f>Client_List[[#This Row],[NR 2023]]/Client_List[[#This Row],[Target 2023]]</f>
        <v>0.78909328085134223</v>
      </c>
    </row>
    <row r="16" spans="1:7" ht="18.5" x14ac:dyDescent="0.55000000000000004">
      <c r="A16" s="1" t="s">
        <v>21</v>
      </c>
      <c r="B16" s="16">
        <v>1420000</v>
      </c>
      <c r="C16" s="16">
        <v>1250000</v>
      </c>
      <c r="D16" s="16">
        <v>957056.12356509001</v>
      </c>
      <c r="E16" s="15">
        <v>1312500</v>
      </c>
      <c r="F16" s="15">
        <v>56417</v>
      </c>
      <c r="G16" s="2">
        <f>Client_List[[#This Row],[NR 2023]]/Client_List[[#This Row],[Target 2023]]</f>
        <v>0.72918561795435433</v>
      </c>
    </row>
    <row r="17" spans="1:7" ht="18.5" x14ac:dyDescent="0.55000000000000004">
      <c r="A17" s="3" t="s">
        <v>22</v>
      </c>
      <c r="B17" s="17">
        <v>908450</v>
      </c>
      <c r="C17" s="17">
        <v>900000</v>
      </c>
      <c r="D17" s="17">
        <v>435317.47388324997</v>
      </c>
      <c r="E17" s="14">
        <v>945000</v>
      </c>
      <c r="F17" s="14">
        <v>25750</v>
      </c>
      <c r="G17" s="18">
        <f>Client_List[[#This Row],[NR 2023]]/Client_List[[#This Row],[Target 2023]]</f>
        <v>0.46065341151666661</v>
      </c>
    </row>
    <row r="18" spans="1:7" ht="18.5" x14ac:dyDescent="0.55000000000000004">
      <c r="A18" s="1" t="s">
        <v>23</v>
      </c>
      <c r="B18" s="16">
        <v>1301620</v>
      </c>
      <c r="C18" s="16">
        <v>1250000</v>
      </c>
      <c r="D18" s="16">
        <v>1211085.5248624</v>
      </c>
      <c r="E18" s="15">
        <v>1420890</v>
      </c>
      <c r="F18" s="15">
        <v>140652</v>
      </c>
      <c r="G18" s="2">
        <f>Client_List[[#This Row],[NR 2023]]/Client_List[[#This Row],[Target 2023]]</f>
        <v>0.85234291525902783</v>
      </c>
    </row>
    <row r="19" spans="1:7" ht="18.5" x14ac:dyDescent="0.55000000000000004">
      <c r="A19" s="3" t="s">
        <v>24</v>
      </c>
      <c r="B19" s="17">
        <v>1235000</v>
      </c>
      <c r="C19" s="17">
        <v>1250000</v>
      </c>
      <c r="D19" s="17">
        <v>982394.64799594798</v>
      </c>
      <c r="E19" s="14">
        <v>1560000</v>
      </c>
      <c r="F19" s="14">
        <v>258501</v>
      </c>
      <c r="G19" s="18">
        <f>Client_List[[#This Row],[NR 2023]]/Client_List[[#This Row],[Target 2023]]</f>
        <v>0.6297401589717615</v>
      </c>
    </row>
    <row r="20" spans="1:7" ht="18.5" x14ac:dyDescent="0.55000000000000004">
      <c r="A20" s="1" t="s">
        <v>25</v>
      </c>
      <c r="B20" s="16">
        <v>1532180</v>
      </c>
      <c r="C20" s="16">
        <v>1400000</v>
      </c>
      <c r="D20" s="16">
        <v>1390000</v>
      </c>
      <c r="E20" s="15">
        <v>1470000</v>
      </c>
      <c r="F20" s="15">
        <v>189024</v>
      </c>
      <c r="G20" s="2">
        <f>Client_List[[#This Row],[NR 2023]]/Client_List[[#This Row],[Target 2023]]</f>
        <v>0.94557823129251706</v>
      </c>
    </row>
    <row r="21" spans="1:7" ht="18.5" x14ac:dyDescent="0.55000000000000004">
      <c r="A21" s="3" t="s">
        <v>26</v>
      </c>
      <c r="B21" s="17">
        <v>935000</v>
      </c>
      <c r="C21" s="17">
        <v>600000</v>
      </c>
      <c r="D21" s="17">
        <v>239472.58102506201</v>
      </c>
      <c r="E21" s="14">
        <v>630000</v>
      </c>
      <c r="F21" s="14">
        <v>65950</v>
      </c>
      <c r="G21" s="18">
        <f>Client_List[[#This Row],[NR 2023]]/Client_List[[#This Row],[Target 2023]]</f>
        <v>0.38011520797628889</v>
      </c>
    </row>
    <row r="22" spans="1:7" ht="18.5" x14ac:dyDescent="0.55000000000000004">
      <c r="A22" s="1" t="s">
        <v>27</v>
      </c>
      <c r="B22" s="16">
        <v>1145230</v>
      </c>
      <c r="C22" s="16">
        <v>875000</v>
      </c>
      <c r="D22" s="16">
        <v>356971.64511512901</v>
      </c>
      <c r="E22" s="15">
        <v>920000</v>
      </c>
      <c r="F22" s="15">
        <v>21000</v>
      </c>
      <c r="G22" s="2">
        <f>Client_List[[#This Row],[NR 2023]]/Client_List[[#This Row],[Target 2023]]</f>
        <v>0.38801265773383586</v>
      </c>
    </row>
    <row r="23" spans="1:7" ht="18.5" x14ac:dyDescent="0.55000000000000004">
      <c r="A23" s="3" t="s">
        <v>28</v>
      </c>
      <c r="B23" s="17">
        <v>826000</v>
      </c>
      <c r="C23" s="17">
        <v>800000</v>
      </c>
      <c r="D23" s="17">
        <v>771001.58041370404</v>
      </c>
      <c r="E23" s="14">
        <v>840000</v>
      </c>
      <c r="F23" s="14">
        <v>26050</v>
      </c>
      <c r="G23" s="18">
        <f>Client_List[[#This Row],[NR 2023]]/Client_List[[#This Row],[Target 2023]]</f>
        <v>0.91785902430202859</v>
      </c>
    </row>
    <row r="24" spans="1:7" ht="18.5" x14ac:dyDescent="0.55000000000000004">
      <c r="A24" s="1" t="s">
        <v>29</v>
      </c>
      <c r="B24" s="16">
        <v>1652000</v>
      </c>
      <c r="C24" s="16">
        <v>1600000</v>
      </c>
      <c r="D24" s="16">
        <v>3262804.1711814599</v>
      </c>
      <c r="E24" s="15">
        <v>2300000</v>
      </c>
      <c r="F24" s="15">
        <v>126100</v>
      </c>
      <c r="G24" s="2">
        <f>Client_List[[#This Row],[NR 2023]]/Client_List[[#This Row],[Target 2023]]</f>
        <v>1.4186105092093304</v>
      </c>
    </row>
    <row r="25" spans="1:7" ht="18.5" x14ac:dyDescent="0.55000000000000004">
      <c r="A25" s="3" t="s">
        <v>30</v>
      </c>
      <c r="B25" s="17">
        <v>1198000</v>
      </c>
      <c r="C25" s="17">
        <v>2000000</v>
      </c>
      <c r="D25" s="17">
        <v>659149.07287874899</v>
      </c>
      <c r="E25" s="14">
        <v>2100000</v>
      </c>
      <c r="F25" s="14">
        <v>2615</v>
      </c>
      <c r="G25" s="18">
        <f>Client_List[[#This Row],[NR 2023]]/Client_List[[#This Row],[Target 2023]]</f>
        <v>0.31388051089464236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B92D-9269-4C2D-8C78-458617DA46E6}">
  <dimension ref="A1:Q36"/>
  <sheetViews>
    <sheetView workbookViewId="0">
      <selection activeCell="I1" activeCellId="1" sqref="F1:F2 I1:J2"/>
    </sheetView>
  </sheetViews>
  <sheetFormatPr defaultRowHeight="14.5" x14ac:dyDescent="0.35"/>
  <cols>
    <col min="1" max="1" width="37.54296875" bestFit="1" customWidth="1"/>
  </cols>
  <sheetData>
    <row r="1" spans="1:17" x14ac:dyDescent="0.35">
      <c r="F1" s="4" t="s">
        <v>0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6" t="s">
        <v>6</v>
      </c>
      <c r="N1" s="13" t="s">
        <v>3</v>
      </c>
      <c r="O1" s="13" t="s">
        <v>32</v>
      </c>
      <c r="P1" s="13" t="s">
        <v>4</v>
      </c>
    </row>
    <row r="2" spans="1:17" x14ac:dyDescent="0.35">
      <c r="F2" s="7" t="str">
        <f>VLOOKUP($A$8,Client_List[],1,FALSE)</f>
        <v xml:space="preserve"> Hyperion Solutions</v>
      </c>
      <c r="G2" s="9">
        <f>VLOOKUP($A$8,Client_List[],2,FALSE)</f>
        <v>576340</v>
      </c>
      <c r="H2" s="9">
        <f>VLOOKUP($A$8,Client_List[],3,FALSE)</f>
        <v>600000</v>
      </c>
      <c r="I2" s="9">
        <f>VLOOKUP($A$8,Client_List[],4,FALSE)</f>
        <v>594505.73875533999</v>
      </c>
      <c r="J2" s="9">
        <f>VLOOKUP($A$8,Client_List[],5,FALSE)</f>
        <v>630000</v>
      </c>
      <c r="K2" s="9">
        <f>VLOOKUP($A$8,Client_List[],6,FALSE)</f>
        <v>127000</v>
      </c>
      <c r="L2" s="10">
        <f>VLOOKUP($A$8,Client_List[],7,FALSE)</f>
        <v>0.943659902786254</v>
      </c>
      <c r="N2" s="14">
        <f>VLOOKUP($A$8,Client_List[],4,FALSE)</f>
        <v>594505.73875533999</v>
      </c>
      <c r="O2" s="14">
        <f>IF(P2-N2&lt;0,"",P2-N2)</f>
        <v>35494.261244660011</v>
      </c>
      <c r="P2" s="14">
        <f>VLOOKUP($A$8,Client_List[],5,FALSE)</f>
        <v>630000</v>
      </c>
    </row>
    <row r="4" spans="1:17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31" x14ac:dyDescent="0.7">
      <c r="A7" s="12" t="s">
        <v>31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ht="31" x14ac:dyDescent="0.7">
      <c r="A8" s="12" t="s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x14ac:dyDescent="0.3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x14ac:dyDescent="0.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x14ac:dyDescent="0.3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x14ac:dyDescent="0.3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3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x14ac:dyDescent="0.3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3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3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3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3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3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3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3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3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3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228C-7F64-4CBF-B876-EEBA1D556AF8}">
  <dimension ref="A1:N51"/>
  <sheetViews>
    <sheetView tabSelected="1" topLeftCell="A10" workbookViewId="0">
      <selection activeCell="G54" sqref="G54"/>
    </sheetView>
  </sheetViews>
  <sheetFormatPr defaultRowHeight="14.5" x14ac:dyDescent="0.35"/>
  <cols>
    <col min="1" max="1" width="38.36328125" customWidth="1"/>
    <col min="3" max="3" width="17.7265625" bestFit="1" customWidth="1"/>
    <col min="4" max="5" width="12.1796875" bestFit="1" customWidth="1"/>
    <col min="6" max="8" width="12.54296875" customWidth="1"/>
    <col min="9" max="9" width="11.81640625" bestFit="1" customWidth="1"/>
    <col min="10" max="12" width="12.54296875" customWidth="1"/>
    <col min="13" max="14" width="10.54296875" bestFit="1" customWidth="1"/>
    <col min="15" max="15" width="8.1796875" customWidth="1"/>
    <col min="16" max="16" width="15.54296875" customWidth="1"/>
    <col min="18" max="18" width="10.81640625" customWidth="1"/>
  </cols>
  <sheetData>
    <row r="1" spans="1:14" s="21" customFormat="1" ht="31" x14ac:dyDescent="0.35">
      <c r="A1" s="19" t="s">
        <v>36</v>
      </c>
      <c r="C1" s="22" t="s">
        <v>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4" t="s">
        <v>6</v>
      </c>
      <c r="L1" s="25" t="s">
        <v>3</v>
      </c>
      <c r="M1" s="25" t="s">
        <v>32</v>
      </c>
      <c r="N1" s="25" t="s">
        <v>4</v>
      </c>
    </row>
    <row r="2" spans="1:14" ht="31" x14ac:dyDescent="0.7">
      <c r="A2" s="20" t="s">
        <v>8</v>
      </c>
      <c r="C2" s="7" t="str">
        <f>VLOOKUP($A$2,Client_List[],1,FALSE)</f>
        <v xml:space="preserve"> Atlas Innovations</v>
      </c>
      <c r="D2" s="9">
        <f>VLOOKUP($A$2,Client_List[],2,FALSE)</f>
        <v>8278190</v>
      </c>
      <c r="E2" s="9">
        <f>VLOOKUP($A$2,Client_List[],3,FALSE)</f>
        <v>4500000</v>
      </c>
      <c r="F2" s="9">
        <f>VLOOKUP($A$2,Client_List[],4,FALSE)</f>
        <v>4602749.6259157499</v>
      </c>
      <c r="G2" s="9">
        <f>VLOOKUP($A$2,Client_List[],5,FALSE)</f>
        <v>4725000</v>
      </c>
      <c r="H2" s="9">
        <f>VLOOKUP($A$2,Client_List[],6,FALSE)</f>
        <v>85050</v>
      </c>
      <c r="I2" s="10">
        <f>VLOOKUP($A$2,Client_List[],7,FALSE)</f>
        <v>0.9741269049557143</v>
      </c>
      <c r="L2" s="14">
        <f>F2</f>
        <v>4602749.6259157499</v>
      </c>
      <c r="M2" s="14">
        <f>IF(N2-L2&lt;0,"",N2-L2)</f>
        <v>122250.37408425007</v>
      </c>
      <c r="N2" s="14">
        <f>G2</f>
        <v>4725000</v>
      </c>
    </row>
    <row r="5" spans="1:14" s="26" customFormat="1" x14ac:dyDescent="0.35">
      <c r="A5" s="26" t="s">
        <v>34</v>
      </c>
    </row>
    <row r="6" spans="1:14" s="26" customFormat="1" ht="14.5" customHeight="1" x14ac:dyDescent="0.35">
      <c r="A6" s="26" t="s">
        <v>34</v>
      </c>
      <c r="B6" s="26" t="s">
        <v>34</v>
      </c>
      <c r="C6" s="26" t="s">
        <v>34</v>
      </c>
    </row>
    <row r="7" spans="1:14" s="26" customFormat="1" x14ac:dyDescent="0.35"/>
    <row r="8" spans="1:14" s="26" customFormat="1" x14ac:dyDescent="0.35"/>
    <row r="9" spans="1:14" s="26" customFormat="1" ht="14.5" customHeight="1" x14ac:dyDescent="0.35"/>
    <row r="10" spans="1:14" s="26" customFormat="1" x14ac:dyDescent="0.35"/>
    <row r="11" spans="1:14" s="26" customFormat="1" x14ac:dyDescent="0.35"/>
    <row r="12" spans="1:14" s="26" customFormat="1" x14ac:dyDescent="0.35"/>
    <row r="13" spans="1:14" s="26" customFormat="1" x14ac:dyDescent="0.35"/>
    <row r="14" spans="1:14" s="26" customFormat="1" x14ac:dyDescent="0.35"/>
    <row r="15" spans="1:14" s="26" customFormat="1" x14ac:dyDescent="0.35"/>
    <row r="16" spans="1:14" s="26" customFormat="1" x14ac:dyDescent="0.35"/>
    <row r="17" spans="1:5" s="26" customFormat="1" x14ac:dyDescent="0.35"/>
    <row r="18" spans="1:5" s="26" customFormat="1" x14ac:dyDescent="0.35"/>
    <row r="19" spans="1:5" s="26" customFormat="1" x14ac:dyDescent="0.35"/>
    <row r="20" spans="1:5" s="26" customFormat="1" x14ac:dyDescent="0.35"/>
    <row r="21" spans="1:5" s="26" customFormat="1" x14ac:dyDescent="0.35"/>
    <row r="22" spans="1:5" s="26" customFormat="1" x14ac:dyDescent="0.35">
      <c r="A22" s="26" t="s">
        <v>34</v>
      </c>
      <c r="C22" s="26" t="s">
        <v>34</v>
      </c>
      <c r="E22" s="26" t="s">
        <v>34</v>
      </c>
    </row>
    <row r="23" spans="1:5" s="26" customFormat="1" x14ac:dyDescent="0.35">
      <c r="A23" s="26" t="s">
        <v>35</v>
      </c>
      <c r="C23" s="26" t="s">
        <v>34</v>
      </c>
      <c r="D23" s="26" t="s">
        <v>34</v>
      </c>
      <c r="E23" s="26" t="s">
        <v>34</v>
      </c>
    </row>
    <row r="24" spans="1:5" s="26" customFormat="1" x14ac:dyDescent="0.35">
      <c r="A24" s="26" t="s">
        <v>34</v>
      </c>
      <c r="B24" s="26" t="s">
        <v>34</v>
      </c>
      <c r="C24" s="26" t="s">
        <v>34</v>
      </c>
      <c r="D24" s="26" t="s">
        <v>34</v>
      </c>
      <c r="E24" s="26" t="s">
        <v>34</v>
      </c>
    </row>
    <row r="25" spans="1:5" s="26" customFormat="1" x14ac:dyDescent="0.35"/>
    <row r="26" spans="1:5" s="26" customFormat="1" x14ac:dyDescent="0.35"/>
    <row r="27" spans="1:5" s="26" customFormat="1" x14ac:dyDescent="0.35"/>
    <row r="28" spans="1:5" s="26" customFormat="1" x14ac:dyDescent="0.35"/>
    <row r="29" spans="1:5" s="26" customFormat="1" x14ac:dyDescent="0.35"/>
    <row r="30" spans="1:5" s="26" customFormat="1" x14ac:dyDescent="0.35"/>
    <row r="31" spans="1:5" s="26" customFormat="1" x14ac:dyDescent="0.35"/>
    <row r="32" spans="1:5" s="26" customFormat="1" x14ac:dyDescent="0.35"/>
    <row r="33" spans="1:9" s="26" customFormat="1" x14ac:dyDescent="0.35"/>
    <row r="34" spans="1:9" s="26" customFormat="1" x14ac:dyDescent="0.35"/>
    <row r="35" spans="1:9" s="26" customFormat="1" x14ac:dyDescent="0.35"/>
    <row r="36" spans="1:9" s="26" customFormat="1" x14ac:dyDescent="0.35"/>
    <row r="37" spans="1:9" s="26" customFormat="1" x14ac:dyDescent="0.35"/>
    <row r="38" spans="1:9" s="26" customFormat="1" x14ac:dyDescent="0.35"/>
    <row r="39" spans="1:9" s="26" customFormat="1" x14ac:dyDescent="0.35"/>
    <row r="40" spans="1:9" s="26" customFormat="1" x14ac:dyDescent="0.35"/>
    <row r="41" spans="1:9" x14ac:dyDescent="0.35">
      <c r="G41" s="27" t="s">
        <v>5</v>
      </c>
      <c r="H41" s="28"/>
      <c r="I41" s="29"/>
    </row>
    <row r="42" spans="1:9" x14ac:dyDescent="0.35">
      <c r="A42" s="39" t="s">
        <v>33</v>
      </c>
      <c r="B42" s="40"/>
      <c r="C42" s="41"/>
      <c r="G42" s="30"/>
      <c r="H42" s="31"/>
      <c r="I42" s="32"/>
    </row>
    <row r="43" spans="1:9" x14ac:dyDescent="0.35">
      <c r="A43" s="42"/>
      <c r="B43" s="43"/>
      <c r="C43" s="44"/>
      <c r="G43" s="33"/>
      <c r="H43" s="34"/>
      <c r="I43" s="35"/>
    </row>
    <row r="44" spans="1:9" ht="14.5" customHeight="1" x14ac:dyDescent="0.35">
      <c r="A44" s="45"/>
      <c r="B44" s="46"/>
      <c r="C44" s="47"/>
      <c r="G44" s="59">
        <f>VLOOKUP($A$2,Client_List[],6,FALSE)</f>
        <v>85050</v>
      </c>
      <c r="H44" s="59"/>
      <c r="I44" s="59"/>
    </row>
    <row r="45" spans="1:9" ht="14.5" customHeight="1" x14ac:dyDescent="0.35">
      <c r="A45" s="48">
        <f>VLOOKUP($A$2,Client_List[],4,FALSE)</f>
        <v>4602749.6259157499</v>
      </c>
      <c r="B45" s="49"/>
      <c r="C45" s="50"/>
      <c r="G45" s="60"/>
      <c r="H45" s="60"/>
      <c r="I45" s="60"/>
    </row>
    <row r="46" spans="1:9" ht="14.5" customHeight="1" x14ac:dyDescent="0.35">
      <c r="A46" s="51"/>
      <c r="B46" s="52"/>
      <c r="C46" s="53"/>
      <c r="G46" s="60"/>
      <c r="H46" s="60"/>
      <c r="I46" s="60"/>
    </row>
    <row r="47" spans="1:9" ht="14.5" customHeight="1" x14ac:dyDescent="0.35">
      <c r="A47" s="54"/>
      <c r="B47" s="55"/>
      <c r="C47" s="56"/>
      <c r="G47" s="36"/>
      <c r="H47" s="37"/>
      <c r="I47" s="38"/>
    </row>
    <row r="48" spans="1:9" x14ac:dyDescent="0.35">
      <c r="A48" s="61" t="s">
        <v>6</v>
      </c>
      <c r="B48" s="61"/>
      <c r="C48" s="61"/>
    </row>
    <row r="49" spans="1:3" x14ac:dyDescent="0.35">
      <c r="A49" s="62"/>
      <c r="B49" s="62"/>
      <c r="C49" s="62"/>
    </row>
    <row r="50" spans="1:3" x14ac:dyDescent="0.35">
      <c r="A50" s="58">
        <f>I2</f>
        <v>0.9741269049557143</v>
      </c>
      <c r="B50" s="57"/>
      <c r="C50" s="57"/>
    </row>
    <row r="51" spans="1:3" x14ac:dyDescent="0.35">
      <c r="A51" s="57"/>
      <c r="B51" s="57"/>
      <c r="C51" s="57"/>
    </row>
  </sheetData>
  <mergeCells count="6">
    <mergeCell ref="A48:C49"/>
    <mergeCell ref="A50:C51"/>
    <mergeCell ref="A42:C44"/>
    <mergeCell ref="G41:I43"/>
    <mergeCell ref="G44:I46"/>
    <mergeCell ref="A45:C46"/>
  </mergeCells>
  <dataValidations count="1">
    <dataValidation type="list" allowBlank="1" showInputMessage="1" showErrorMessage="1" sqref="A2" xr:uid="{B4C3941F-5C14-4F07-922E-97BBDE55B4D1}">
      <formula1>Client_Select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WorkbookPath>C:\Users\BrettBaker\AppData\Local\Pleasant Solutions\ExcelWebifier.Addin\ExcelFiles</WorkbookPath>
</file>

<file path=customXml/itemProps1.xml><?xml version="1.0" encoding="utf-8"?>
<ds:datastoreItem xmlns:ds="http://schemas.openxmlformats.org/officeDocument/2006/customXml" ds:itemID="{3B9217F2-A751-47C8-B37D-B004DEFC36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Sheet1</vt:lpstr>
      <vt:lpstr>Calc</vt:lpstr>
      <vt:lpstr>Client_Select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2024-01-17T20:46:04Z</dcterms:created>
  <dcterms:modified xsi:type="dcterms:W3CDTF">2024-11-22T21:27:15Z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 Download Time">
    <vt:lpwstr>2024-08-02 5:14:33 PM +00:00</vt:lpwstr>
  </property>
  <property fmtid="{D5CDD505-2E9C-101B-9397-08002B2CF9AE}" pid="3" name="Last Edited">
    <vt:lpwstr>2024-11-22 9:26:59 PM +00:00</vt:lpwstr>
  </property>
  <property fmtid="{D5CDD505-2E9C-101B-9397-08002B2CF9AE}" pid="4" name="Last Upload Time">
    <vt:lpwstr>2024-08-02 11:56:37 AM -06:00</vt:lpwstr>
  </property>
  <property fmtid="{D5CDD505-2E9C-101B-9397-08002B2CF9AE}" pid="5" name="current_appId">
    <vt:lpwstr>7f2c009d-f989-4c9b-9736-b1720102abc0</vt:lpwstr>
  </property>
  <property fmtid="{D5CDD505-2E9C-101B-9397-08002B2CF9AE}" pid="6" name="workbookPath">
    <vt:lpwstr>{3B9217F2-A751-47C8-B37D-B004DEFC36CA}</vt:lpwstr>
  </property>
</Properties>
</file>